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25" windowWidth="20730" windowHeight="8940" tabRatio="789" activeTab="6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ыбор" sheetId="18" r:id="rId19"/>
    <sheet name="Мрия" sheetId="19" r:id="rId20"/>
    <sheet name="Освита" sheetId="20" r:id="rId21"/>
    <sheet name="Свитанок" sheetId="23" r:id="rId22"/>
    <sheet name="Перспектива" sheetId="22" r:id="rId23"/>
    <sheet name="Прогрес" sheetId="21" r:id="rId24"/>
  </sheets>
  <definedNames>
    <definedName name="_xlnm.Print_Area" localSheetId="16">'101'!$A$1:$CF$65</definedName>
    <definedName name="_xlnm.Print_Area" localSheetId="17">'111'!$A$1:$CF$67</definedName>
    <definedName name="_xlnm.Print_Area" localSheetId="1">'12'!$A$1:$CF$65</definedName>
    <definedName name="_xlnm.Print_Area" localSheetId="2">'18'!$A$1:$CF$64</definedName>
    <definedName name="_xlnm.Print_Area" localSheetId="3">'19'!$A$1:$CF$71</definedName>
    <definedName name="_xlnm.Print_Area" localSheetId="4">'34'!$A$1:$CF$65</definedName>
    <definedName name="_xlnm.Print_Area" localSheetId="0">'4'!$A$1:$CF$65</definedName>
    <definedName name="_xlnm.Print_Area" localSheetId="5">'42'!$A$1:$CF$67</definedName>
    <definedName name="_xlnm.Print_Area" localSheetId="6">'52'!$A$1:$CF$66</definedName>
    <definedName name="_xlnm.Print_Area" localSheetId="7">'53'!$A$1:$CF$65</definedName>
    <definedName name="_xlnm.Print_Area" localSheetId="8">'55'!$A$1:$CF$67</definedName>
    <definedName name="_xlnm.Print_Area" localSheetId="9">'60'!$A$1:$CF$66</definedName>
    <definedName name="_xlnm.Print_Area" localSheetId="10">'63'!$A$1:$CF$68</definedName>
    <definedName name="_xlnm.Print_Area" localSheetId="11">'64'!$A$1:$CF$67</definedName>
    <definedName name="_xlnm.Print_Area" localSheetId="12">'65'!$A$1:$CF$65</definedName>
    <definedName name="_xlnm.Print_Area" localSheetId="13">'77'!$A$1:$CF$67</definedName>
    <definedName name="_xlnm.Print_Area" localSheetId="14">'93'!$A$1:$CF$66</definedName>
    <definedName name="_xlnm.Print_Area" localSheetId="15">'95'!$A$1:$CF$65</definedName>
    <definedName name="_xlnm.Print_Area" localSheetId="18">Выбор!$A$1:$CF$64</definedName>
    <definedName name="_xlnm.Print_Area" localSheetId="19">Мрия!$A$1:$CF$65</definedName>
    <definedName name="_xlnm.Print_Area" localSheetId="20">Освита!$A$1:$CF$63</definedName>
    <definedName name="_xlnm.Print_Area" localSheetId="22">Перспектива!$A$1:$CF$65</definedName>
    <definedName name="_xlnm.Print_Area" localSheetId="21">Свитанок!$A$1:$CF$67</definedName>
  </definedNames>
  <calcPr calcId="125725" refMode="R1C1"/>
</workbook>
</file>

<file path=xl/calcChain.xml><?xml version="1.0" encoding="utf-8"?>
<calcChain xmlns="http://schemas.openxmlformats.org/spreadsheetml/2006/main">
  <c r="AU48" i="12"/>
  <c r="AU47" i="6"/>
  <c r="AU48" i="11"/>
  <c r="AU44" i="18"/>
  <c r="AU45" i="15"/>
  <c r="AT45"/>
  <c r="AU46" i="6"/>
  <c r="AU47" i="5"/>
  <c r="AU39" i="19" l="1"/>
  <c r="AU40" i="23"/>
  <c r="AU38" i="18"/>
  <c r="AU40" i="17"/>
  <c r="AU39" i="16"/>
  <c r="AU40" i="15"/>
  <c r="AU40" i="14"/>
  <c r="AU40" i="13"/>
  <c r="AU39" i="10"/>
  <c r="AU40" i="12"/>
  <c r="AU40" i="11"/>
  <c r="AU40" i="8"/>
  <c r="AU40" i="9"/>
  <c r="AU39" i="6"/>
  <c r="AU40" i="5"/>
  <c r="AU39" i="4"/>
  <c r="AU39" i="3"/>
  <c r="AU40" i="2"/>
  <c r="AU40" i="22"/>
  <c r="AU49" i="4"/>
  <c r="AU49" i="2"/>
  <c r="AU48" i="1"/>
  <c r="S32" i="2"/>
  <c r="L32"/>
  <c r="AN48" i="1"/>
  <c r="AN31"/>
  <c r="AG48"/>
  <c r="AG31"/>
  <c r="Z31"/>
  <c r="S48"/>
  <c r="S31"/>
  <c r="L23"/>
  <c r="L48"/>
  <c r="L31"/>
  <c r="AH41" i="18"/>
  <c r="AH42" i="14"/>
  <c r="AH43"/>
  <c r="AH43" i="10"/>
  <c r="AG33" i="12"/>
  <c r="AH43"/>
  <c r="AH44"/>
  <c r="AH43" i="13"/>
  <c r="AH42" i="6"/>
  <c r="AG33" i="11"/>
  <c r="AH42"/>
  <c r="AH43"/>
  <c r="AH45" i="17"/>
  <c r="AH43" i="16"/>
  <c r="AH43" i="9"/>
  <c r="E32" i="22"/>
  <c r="Z31" i="18"/>
  <c r="AA44" i="23"/>
  <c r="AA45"/>
  <c r="Z33" i="5"/>
  <c r="Z32" i="4"/>
  <c r="AA45" i="5"/>
  <c r="AA43" i="4"/>
  <c r="AG51" i="12" l="1"/>
  <c r="C43" i="3"/>
  <c r="T30" i="26"/>
  <c r="L33" i="23"/>
  <c r="S31" i="18"/>
  <c r="L31"/>
  <c r="M54" i="1"/>
  <c r="K54"/>
  <c r="L54"/>
  <c r="E54"/>
  <c r="L24" i="9"/>
  <c r="R20" i="1"/>
  <c r="F53"/>
  <c r="L32" i="9"/>
  <c r="K57"/>
  <c r="J25" i="6"/>
  <c r="J26"/>
  <c r="J27"/>
  <c r="J28"/>
  <c r="J29"/>
  <c r="J30"/>
  <c r="J31"/>
  <c r="J33"/>
  <c r="J51"/>
  <c r="J57"/>
  <c r="J56" s="1"/>
  <c r="J60"/>
  <c r="J59" s="1"/>
  <c r="J58" s="1"/>
  <c r="J61"/>
  <c r="J62"/>
  <c r="J63"/>
  <c r="J64"/>
  <c r="J65"/>
  <c r="M60" i="5"/>
  <c r="M61"/>
  <c r="M62"/>
  <c r="M63"/>
  <c r="M64"/>
  <c r="M65"/>
  <c r="M66"/>
  <c r="M52"/>
  <c r="M57"/>
  <c r="M58"/>
  <c r="M59"/>
  <c r="M36"/>
  <c r="M37"/>
  <c r="M38"/>
  <c r="M39"/>
  <c r="M40"/>
  <c r="M41"/>
  <c r="M42"/>
  <c r="M43"/>
  <c r="M44"/>
  <c r="M46"/>
  <c r="M47"/>
  <c r="M48"/>
  <c r="M49"/>
  <c r="M50"/>
  <c r="J38"/>
  <c r="J39"/>
  <c r="J40"/>
  <c r="J41"/>
  <c r="J42"/>
  <c r="J43"/>
  <c r="J44"/>
  <c r="J46"/>
  <c r="J47"/>
  <c r="J48"/>
  <c r="J49"/>
  <c r="J50"/>
  <c r="J36"/>
  <c r="J37"/>
  <c r="L49" i="2"/>
  <c r="L55"/>
  <c r="L58"/>
  <c r="L57" s="1"/>
  <c r="F26" i="21"/>
  <c r="F27"/>
  <c r="F28"/>
  <c r="F29"/>
  <c r="CD43"/>
  <c r="CD42" s="1"/>
  <c r="CC43"/>
  <c r="CC42" s="1"/>
  <c r="CC30" s="1"/>
  <c r="CC24" s="1"/>
  <c r="CC23" s="1"/>
  <c r="CC22" s="1"/>
  <c r="CC21" s="1"/>
  <c r="BW43"/>
  <c r="BW42" s="1"/>
  <c r="BV43"/>
  <c r="BV42"/>
  <c r="BP43"/>
  <c r="BP42" s="1"/>
  <c r="BO43"/>
  <c r="BO42" s="1"/>
  <c r="BI43"/>
  <c r="BI42" s="1"/>
  <c r="BH43"/>
  <c r="BH42"/>
  <c r="BB43"/>
  <c r="BB42" s="1"/>
  <c r="BA43"/>
  <c r="BA42" s="1"/>
  <c r="BA30" s="1"/>
  <c r="BA24" s="1"/>
  <c r="BA23" s="1"/>
  <c r="BA22" s="1"/>
  <c r="BA21" s="1"/>
  <c r="AU43"/>
  <c r="AU42" s="1"/>
  <c r="AT43"/>
  <c r="AT42"/>
  <c r="AN43"/>
  <c r="AN42" s="1"/>
  <c r="AM43"/>
  <c r="AM42" s="1"/>
  <c r="AM30" s="1"/>
  <c r="AM24" s="1"/>
  <c r="AM23" s="1"/>
  <c r="AM22" s="1"/>
  <c r="AM21" s="1"/>
  <c r="AG43"/>
  <c r="AG42" s="1"/>
  <c r="AF43"/>
  <c r="AF42" s="1"/>
  <c r="Z43"/>
  <c r="Z42" s="1"/>
  <c r="Y43"/>
  <c r="Y42" s="1"/>
  <c r="Y30" s="1"/>
  <c r="Y24" s="1"/>
  <c r="Y23" s="1"/>
  <c r="Y22" s="1"/>
  <c r="Y21" s="1"/>
  <c r="S43"/>
  <c r="S42" s="1"/>
  <c r="R43"/>
  <c r="R42"/>
  <c r="L43"/>
  <c r="L42" s="1"/>
  <c r="K43"/>
  <c r="K42" s="1"/>
  <c r="CD40"/>
  <c r="CD35" s="1"/>
  <c r="CC40"/>
  <c r="BW40"/>
  <c r="BW35" s="1"/>
  <c r="BV40"/>
  <c r="BV35" s="1"/>
  <c r="BP40"/>
  <c r="BP35" s="1"/>
  <c r="BO40"/>
  <c r="BO35" s="1"/>
  <c r="BI40"/>
  <c r="BI35" s="1"/>
  <c r="BH40"/>
  <c r="BH35" s="1"/>
  <c r="BB40"/>
  <c r="BB35" s="1"/>
  <c r="BA40"/>
  <c r="AU40"/>
  <c r="AU35" s="1"/>
  <c r="AT40"/>
  <c r="AT35" s="1"/>
  <c r="AN40"/>
  <c r="AM40"/>
  <c r="AG40"/>
  <c r="AG35" s="1"/>
  <c r="AF40"/>
  <c r="AF35" s="1"/>
  <c r="Z40"/>
  <c r="Z35" s="1"/>
  <c r="Y40"/>
  <c r="S40"/>
  <c r="S35" s="1"/>
  <c r="R40"/>
  <c r="R35" s="1"/>
  <c r="L40"/>
  <c r="L35" s="1"/>
  <c r="L30" s="1"/>
  <c r="L24" s="1"/>
  <c r="L23" s="1"/>
  <c r="L22" s="1"/>
  <c r="L21" s="1"/>
  <c r="K40"/>
  <c r="K35" s="1"/>
  <c r="CC35"/>
  <c r="BA35"/>
  <c r="AM35"/>
  <c r="Y35"/>
  <c r="C43"/>
  <c r="C42" s="1"/>
  <c r="C40"/>
  <c r="C35"/>
  <c r="C30"/>
  <c r="C24"/>
  <c r="C23" s="1"/>
  <c r="C22" s="1"/>
  <c r="F34" i="22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F33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24"/>
  <c r="E24"/>
  <c r="C24"/>
  <c r="F35" i="23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6"/>
  <c r="J26" s="1"/>
  <c r="M26" s="1"/>
  <c r="F28"/>
  <c r="J28" s="1"/>
  <c r="M28" s="1"/>
  <c r="F29"/>
  <c r="J29" s="1"/>
  <c r="M29" s="1"/>
  <c r="F30"/>
  <c r="J30" s="1"/>
  <c r="M30" s="1"/>
  <c r="F31"/>
  <c r="J31" s="1"/>
  <c r="M31" s="1"/>
  <c r="F32"/>
  <c r="J32" s="1"/>
  <c r="M32" s="1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K33"/>
  <c r="D33"/>
  <c r="E33"/>
  <c r="D24"/>
  <c r="E24"/>
  <c r="C51"/>
  <c r="M37" i="20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M4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M45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26"/>
  <c r="M26" s="1"/>
  <c r="J28"/>
  <c r="M28" s="1"/>
  <c r="J30"/>
  <c r="M3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26"/>
  <c r="F27"/>
  <c r="J27" s="1"/>
  <c r="M27" s="1"/>
  <c r="F28"/>
  <c r="F29"/>
  <c r="J29" s="1"/>
  <c r="M29" s="1"/>
  <c r="F30"/>
  <c r="F31"/>
  <c r="J31" s="1"/>
  <c r="M31" s="1"/>
  <c r="CD24"/>
  <c r="CC24"/>
  <c r="CD23"/>
  <c r="CC23"/>
  <c r="BW24"/>
  <c r="BV24"/>
  <c r="BW23"/>
  <c r="BV23"/>
  <c r="BP24"/>
  <c r="BO24"/>
  <c r="BP23"/>
  <c r="BO23"/>
  <c r="BI24"/>
  <c r="BH24"/>
  <c r="BI23"/>
  <c r="BH23"/>
  <c r="BB24"/>
  <c r="BA24"/>
  <c r="BB23"/>
  <c r="BA23"/>
  <c r="AU24"/>
  <c r="AT24"/>
  <c r="AU23"/>
  <c r="AT23"/>
  <c r="AN24"/>
  <c r="AM24"/>
  <c r="AN23"/>
  <c r="AM23"/>
  <c r="AG24"/>
  <c r="AG23" s="1"/>
  <c r="AF24"/>
  <c r="AF23"/>
  <c r="Z24"/>
  <c r="Z23" s="1"/>
  <c r="Y24"/>
  <c r="Y23" s="1"/>
  <c r="S24"/>
  <c r="R24"/>
  <c r="S23"/>
  <c r="R23"/>
  <c r="L24"/>
  <c r="K24"/>
  <c r="L23"/>
  <c r="K23"/>
  <c r="C47"/>
  <c r="C33"/>
  <c r="C24"/>
  <c r="C23" s="1"/>
  <c r="F34" i="19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4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F48"/>
  <c r="J48" s="1"/>
  <c r="F26"/>
  <c r="F27"/>
  <c r="F28"/>
  <c r="F29"/>
  <c r="F30"/>
  <c r="F31"/>
  <c r="M48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J35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7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J4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45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47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33" i="18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57"/>
  <c r="C54"/>
  <c r="C48"/>
  <c r="C24"/>
  <c r="F35" i="17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6"/>
  <c r="F28"/>
  <c r="F29"/>
  <c r="F30"/>
  <c r="F31"/>
  <c r="F32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33"/>
  <c r="E33"/>
  <c r="D24"/>
  <c r="E24"/>
  <c r="C51"/>
  <c r="F34" i="16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CD32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S32"/>
  <c r="R32"/>
  <c r="L32"/>
  <c r="K32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58"/>
  <c r="D57" s="1"/>
  <c r="E58"/>
  <c r="E57" s="1"/>
  <c r="D55"/>
  <c r="E55"/>
  <c r="D49"/>
  <c r="E49"/>
  <c r="D32"/>
  <c r="E32"/>
  <c r="D24"/>
  <c r="D23" s="1"/>
  <c r="D22" s="1"/>
  <c r="E24"/>
  <c r="E23" s="1"/>
  <c r="E22" s="1"/>
  <c r="C49"/>
  <c r="C32"/>
  <c r="C24"/>
  <c r="C23"/>
  <c r="CD33" i="15"/>
  <c r="CC33"/>
  <c r="BW33"/>
  <c r="BV33"/>
  <c r="BP33"/>
  <c r="BO33"/>
  <c r="BI33"/>
  <c r="BH33"/>
  <c r="BB33"/>
  <c r="BA33"/>
  <c r="AU33"/>
  <c r="AT33"/>
  <c r="AN33"/>
  <c r="AM33"/>
  <c r="AG33"/>
  <c r="AF33"/>
  <c r="Z33"/>
  <c r="Y33"/>
  <c r="S33"/>
  <c r="R33"/>
  <c r="L33"/>
  <c r="K33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L24"/>
  <c r="K24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F26"/>
  <c r="F27"/>
  <c r="F28"/>
  <c r="F29"/>
  <c r="F30"/>
  <c r="F31"/>
  <c r="F32"/>
  <c r="D58"/>
  <c r="D57" s="1"/>
  <c r="E58"/>
  <c r="E57" s="1"/>
  <c r="D55"/>
  <c r="E55"/>
  <c r="D49"/>
  <c r="E49"/>
  <c r="D33"/>
  <c r="E33"/>
  <c r="D24"/>
  <c r="D23" s="1"/>
  <c r="D22" s="1"/>
  <c r="E24"/>
  <c r="E23" s="1"/>
  <c r="E22" s="1"/>
  <c r="C55"/>
  <c r="C49"/>
  <c r="L32" i="14"/>
  <c r="L24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3"/>
  <c r="J43" s="1"/>
  <c r="M43" s="1"/>
  <c r="Q43" s="1"/>
  <c r="T43" s="1"/>
  <c r="X43" s="1"/>
  <c r="AA43" s="1"/>
  <c r="AE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D59"/>
  <c r="D58" s="1"/>
  <c r="E59"/>
  <c r="E58" s="1"/>
  <c r="D56"/>
  <c r="E56"/>
  <c r="D50"/>
  <c r="E50"/>
  <c r="D32"/>
  <c r="E32"/>
  <c r="D24"/>
  <c r="D23" s="1"/>
  <c r="D22" s="1"/>
  <c r="E24"/>
  <c r="E23" s="1"/>
  <c r="E22" s="1"/>
  <c r="CD33" i="13"/>
  <c r="CC33"/>
  <c r="BW33"/>
  <c r="BV33"/>
  <c r="BP33"/>
  <c r="BO33"/>
  <c r="BI33"/>
  <c r="BH33"/>
  <c r="BB33"/>
  <c r="BA33"/>
  <c r="AU33"/>
  <c r="AT33"/>
  <c r="AN33"/>
  <c r="AM33"/>
  <c r="AG33"/>
  <c r="AF33"/>
  <c r="Z33"/>
  <c r="Y33"/>
  <c r="S33"/>
  <c r="R33"/>
  <c r="L33"/>
  <c r="K33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6"/>
  <c r="F27"/>
  <c r="F28"/>
  <c r="F29"/>
  <c r="F30"/>
  <c r="F31"/>
  <c r="F32"/>
  <c r="D60"/>
  <c r="D59" s="1"/>
  <c r="E60"/>
  <c r="E59" s="1"/>
  <c r="D57"/>
  <c r="E57"/>
  <c r="D51"/>
  <c r="E51"/>
  <c r="D33"/>
  <c r="E33"/>
  <c r="D24"/>
  <c r="D23" s="1"/>
  <c r="D22" s="1"/>
  <c r="E24"/>
  <c r="C51"/>
  <c r="C33"/>
  <c r="C24"/>
  <c r="CC49" i="10"/>
  <c r="CD32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S32"/>
  <c r="R32"/>
  <c r="L32"/>
  <c r="K32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D58"/>
  <c r="D57" s="1"/>
  <c r="E58"/>
  <c r="E57" s="1"/>
  <c r="D55"/>
  <c r="E55"/>
  <c r="D49"/>
  <c r="E49"/>
  <c r="D32"/>
  <c r="E32"/>
  <c r="D24"/>
  <c r="D23" s="1"/>
  <c r="D22" s="1"/>
  <c r="E24"/>
  <c r="E23" s="1"/>
  <c r="E22" s="1"/>
  <c r="C58"/>
  <c r="C49"/>
  <c r="C24"/>
  <c r="CD60" i="12"/>
  <c r="CC60"/>
  <c r="CD59"/>
  <c r="CC59"/>
  <c r="BW60"/>
  <c r="BV60"/>
  <c r="BW59"/>
  <c r="BV59"/>
  <c r="BP60"/>
  <c r="BO60"/>
  <c r="BP59"/>
  <c r="BO59"/>
  <c r="BI60"/>
  <c r="BH60"/>
  <c r="BI59"/>
  <c r="BH59"/>
  <c r="BB60"/>
  <c r="BA60"/>
  <c r="BB59"/>
  <c r="BA59"/>
  <c r="AU60"/>
  <c r="AT60"/>
  <c r="AU59"/>
  <c r="AT59"/>
  <c r="AN60"/>
  <c r="AM60"/>
  <c r="AN59"/>
  <c r="AM59"/>
  <c r="AG60"/>
  <c r="AF60"/>
  <c r="AG59"/>
  <c r="AF59"/>
  <c r="Z60"/>
  <c r="Y60"/>
  <c r="Z59"/>
  <c r="Y59"/>
  <c r="S60"/>
  <c r="R60"/>
  <c r="S59"/>
  <c r="R59"/>
  <c r="L60"/>
  <c r="K60"/>
  <c r="L59"/>
  <c r="K59"/>
  <c r="CD51"/>
  <c r="CC51"/>
  <c r="BW51"/>
  <c r="BV51"/>
  <c r="BP51"/>
  <c r="BO51"/>
  <c r="BI51"/>
  <c r="BH51"/>
  <c r="BB51"/>
  <c r="BA51"/>
  <c r="AU51"/>
  <c r="AT51"/>
  <c r="AN51"/>
  <c r="AM51"/>
  <c r="AF51"/>
  <c r="Z51"/>
  <c r="Y51"/>
  <c r="S51"/>
  <c r="R51"/>
  <c r="L51"/>
  <c r="K51"/>
  <c r="CD33"/>
  <c r="CC33"/>
  <c r="BW33"/>
  <c r="BV33"/>
  <c r="BP33"/>
  <c r="BO33"/>
  <c r="BI33"/>
  <c r="BH33"/>
  <c r="BB33"/>
  <c r="BA33"/>
  <c r="AU33"/>
  <c r="AT33"/>
  <c r="AN33"/>
  <c r="AM33"/>
  <c r="AF33"/>
  <c r="Z33"/>
  <c r="Y33"/>
  <c r="S33"/>
  <c r="R33"/>
  <c r="L33"/>
  <c r="K33"/>
  <c r="CD24"/>
  <c r="CC24"/>
  <c r="CC23" s="1"/>
  <c r="BW24"/>
  <c r="BV24"/>
  <c r="BV23" s="1"/>
  <c r="BP24"/>
  <c r="BO24"/>
  <c r="BO23" s="1"/>
  <c r="BP23"/>
  <c r="BI24"/>
  <c r="BH24"/>
  <c r="BH23" s="1"/>
  <c r="BB24"/>
  <c r="BA24"/>
  <c r="BA23" s="1"/>
  <c r="AU24"/>
  <c r="AT24"/>
  <c r="AT23" s="1"/>
  <c r="AN24"/>
  <c r="AM24"/>
  <c r="AM23" s="1"/>
  <c r="AG24"/>
  <c r="AF24"/>
  <c r="AF23" s="1"/>
  <c r="Z24"/>
  <c r="Y24"/>
  <c r="Y23" s="1"/>
  <c r="S24"/>
  <c r="R24"/>
  <c r="R23" s="1"/>
  <c r="L24"/>
  <c r="K24"/>
  <c r="K23" s="1"/>
  <c r="L23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7"/>
  <c r="J27" s="1"/>
  <c r="M27" s="1"/>
  <c r="Q27" s="1"/>
  <c r="T27" s="1"/>
  <c r="X27" s="1"/>
  <c r="AA27" s="1"/>
  <c r="AE27" s="1"/>
  <c r="AH27" s="1"/>
  <c r="F28"/>
  <c r="J28" s="1"/>
  <c r="M28" s="1"/>
  <c r="Q28" s="1"/>
  <c r="T28" s="1"/>
  <c r="X28" s="1"/>
  <c r="AA28" s="1"/>
  <c r="AE28" s="1"/>
  <c r="AH28" s="1"/>
  <c r="F29"/>
  <c r="J29" s="1"/>
  <c r="M29" s="1"/>
  <c r="Q29" s="1"/>
  <c r="T29" s="1"/>
  <c r="X29" s="1"/>
  <c r="AA29" s="1"/>
  <c r="AE29" s="1"/>
  <c r="AH29" s="1"/>
  <c r="F30"/>
  <c r="J30" s="1"/>
  <c r="M30" s="1"/>
  <c r="Q30" s="1"/>
  <c r="T30" s="1"/>
  <c r="X30" s="1"/>
  <c r="AA30" s="1"/>
  <c r="AE30" s="1"/>
  <c r="AH30" s="1"/>
  <c r="F31"/>
  <c r="J31" s="1"/>
  <c r="M31" s="1"/>
  <c r="Q31" s="1"/>
  <c r="T31" s="1"/>
  <c r="X31" s="1"/>
  <c r="AA31" s="1"/>
  <c r="AE31" s="1"/>
  <c r="AH31" s="1"/>
  <c r="F32"/>
  <c r="J32" s="1"/>
  <c r="M32" s="1"/>
  <c r="Q32" s="1"/>
  <c r="T32" s="1"/>
  <c r="X32" s="1"/>
  <c r="AA32" s="1"/>
  <c r="AE32" s="1"/>
  <c r="AH32" s="1"/>
  <c r="D60"/>
  <c r="E60"/>
  <c r="D59"/>
  <c r="E59"/>
  <c r="D57"/>
  <c r="E57"/>
  <c r="D51"/>
  <c r="E51"/>
  <c r="D33"/>
  <c r="E33"/>
  <c r="D24"/>
  <c r="E24"/>
  <c r="D23"/>
  <c r="E23"/>
  <c r="D22"/>
  <c r="E22"/>
  <c r="D21"/>
  <c r="E21"/>
  <c r="C60"/>
  <c r="C51"/>
  <c r="CD52" i="11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K52"/>
  <c r="K23" s="1"/>
  <c r="CD33"/>
  <c r="CC33"/>
  <c r="BW33"/>
  <c r="BV33"/>
  <c r="BP33"/>
  <c r="BO33"/>
  <c r="BI33"/>
  <c r="BH33"/>
  <c r="BB33"/>
  <c r="BA33"/>
  <c r="AU33"/>
  <c r="AT33"/>
  <c r="AT23" s="1"/>
  <c r="AN33"/>
  <c r="AM33"/>
  <c r="AF33"/>
  <c r="Z33"/>
  <c r="Y33"/>
  <c r="S33"/>
  <c r="R33"/>
  <c r="L33"/>
  <c r="K33"/>
  <c r="CD24"/>
  <c r="CC24"/>
  <c r="CC23"/>
  <c r="BW24"/>
  <c r="BV24"/>
  <c r="BV23"/>
  <c r="BP24"/>
  <c r="BO24"/>
  <c r="BO23" s="1"/>
  <c r="BI24"/>
  <c r="BH24"/>
  <c r="BH23"/>
  <c r="BB24"/>
  <c r="BA24"/>
  <c r="BA23" s="1"/>
  <c r="AU24"/>
  <c r="AT24"/>
  <c r="AN24"/>
  <c r="AM24"/>
  <c r="AM23" s="1"/>
  <c r="AG24"/>
  <c r="AF24"/>
  <c r="AF23"/>
  <c r="Z24"/>
  <c r="Y24"/>
  <c r="Y23" s="1"/>
  <c r="S24"/>
  <c r="R24"/>
  <c r="R23"/>
  <c r="L24"/>
  <c r="K24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3"/>
  <c r="J43" s="1"/>
  <c r="M43" s="1"/>
  <c r="Q43" s="1"/>
  <c r="T43" s="1"/>
  <c r="X43" s="1"/>
  <c r="AA43" s="1"/>
  <c r="AE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6"/>
  <c r="J26" s="1"/>
  <c r="M26" s="1"/>
  <c r="F28"/>
  <c r="J28" s="1"/>
  <c r="M28" s="1"/>
  <c r="F29"/>
  <c r="J29" s="1"/>
  <c r="M29" s="1"/>
  <c r="F30"/>
  <c r="J30" s="1"/>
  <c r="M30" s="1"/>
  <c r="F31"/>
  <c r="J31" s="1"/>
  <c r="M31" s="1"/>
  <c r="F32"/>
  <c r="D61"/>
  <c r="D60" s="1"/>
  <c r="E61"/>
  <c r="E60" s="1"/>
  <c r="D58"/>
  <c r="E58"/>
  <c r="D52"/>
  <c r="E52"/>
  <c r="D33"/>
  <c r="E33"/>
  <c r="D24"/>
  <c r="D23" s="1"/>
  <c r="D22" s="1"/>
  <c r="E24"/>
  <c r="E23" s="1"/>
  <c r="E22" s="1"/>
  <c r="C52"/>
  <c r="CC57" i="3"/>
  <c r="CC56" s="1"/>
  <c r="CD57"/>
  <c r="CD56" s="1"/>
  <c r="CC54"/>
  <c r="CD54"/>
  <c r="CC48"/>
  <c r="CD48"/>
  <c r="CC32"/>
  <c r="CD32"/>
  <c r="CC24"/>
  <c r="CC23" s="1"/>
  <c r="CC22" s="1"/>
  <c r="CD24"/>
  <c r="CD23" s="1"/>
  <c r="CD22" s="1"/>
  <c r="BV57"/>
  <c r="BV56" s="1"/>
  <c r="BW57"/>
  <c r="BW56" s="1"/>
  <c r="BV54"/>
  <c r="BW54"/>
  <c r="BV48"/>
  <c r="BW48"/>
  <c r="BV32"/>
  <c r="BW32"/>
  <c r="BV24"/>
  <c r="BV23" s="1"/>
  <c r="BV22" s="1"/>
  <c r="BW24"/>
  <c r="BO57"/>
  <c r="BO56" s="1"/>
  <c r="BP57"/>
  <c r="BP56" s="1"/>
  <c r="BO54"/>
  <c r="BP54"/>
  <c r="BO48"/>
  <c r="BP48"/>
  <c r="BO32"/>
  <c r="BP32"/>
  <c r="BO24"/>
  <c r="BO23" s="1"/>
  <c r="BO22" s="1"/>
  <c r="BP24"/>
  <c r="BP23" s="1"/>
  <c r="BP22" s="1"/>
  <c r="BH57"/>
  <c r="BH56" s="1"/>
  <c r="BI57"/>
  <c r="BI56" s="1"/>
  <c r="BH54"/>
  <c r="BI54"/>
  <c r="BH48"/>
  <c r="BI48"/>
  <c r="BH32"/>
  <c r="BI32"/>
  <c r="BH24"/>
  <c r="BH23" s="1"/>
  <c r="BH22" s="1"/>
  <c r="BI24"/>
  <c r="BI23" s="1"/>
  <c r="BI22" s="1"/>
  <c r="BA57"/>
  <c r="BA56" s="1"/>
  <c r="BB57"/>
  <c r="BB56" s="1"/>
  <c r="BA54"/>
  <c r="BB54"/>
  <c r="BA48"/>
  <c r="BB48"/>
  <c r="BA32"/>
  <c r="BB32"/>
  <c r="BA24"/>
  <c r="BA23" s="1"/>
  <c r="BA22" s="1"/>
  <c r="BB24"/>
  <c r="BB23" s="1"/>
  <c r="BB22" s="1"/>
  <c r="AT57"/>
  <c r="AT56" s="1"/>
  <c r="AU57"/>
  <c r="AU56" s="1"/>
  <c r="AT54"/>
  <c r="AU54"/>
  <c r="AT48"/>
  <c r="AU48"/>
  <c r="AT32"/>
  <c r="AU32"/>
  <c r="AT24"/>
  <c r="AT23" s="1"/>
  <c r="AT22" s="1"/>
  <c r="AU24"/>
  <c r="AM57"/>
  <c r="AM56" s="1"/>
  <c r="AN57"/>
  <c r="AN56" s="1"/>
  <c r="AM54"/>
  <c r="AN54"/>
  <c r="AM48"/>
  <c r="AN48"/>
  <c r="AM32"/>
  <c r="AN32"/>
  <c r="AM24"/>
  <c r="AM23" s="1"/>
  <c r="AM22" s="1"/>
  <c r="AN24"/>
  <c r="AF57"/>
  <c r="AF56" s="1"/>
  <c r="AG57"/>
  <c r="AG56" s="1"/>
  <c r="AF54"/>
  <c r="AG54"/>
  <c r="AF48"/>
  <c r="AG48"/>
  <c r="AF32"/>
  <c r="AG32"/>
  <c r="AF24"/>
  <c r="AF23" s="1"/>
  <c r="AF22" s="1"/>
  <c r="AG24"/>
  <c r="Y57"/>
  <c r="Y56" s="1"/>
  <c r="Z57"/>
  <c r="Z56" s="1"/>
  <c r="Y54"/>
  <c r="Z54"/>
  <c r="Y48"/>
  <c r="Z48"/>
  <c r="Y32"/>
  <c r="Z32"/>
  <c r="Y24"/>
  <c r="Y23" s="1"/>
  <c r="Y22" s="1"/>
  <c r="Z24"/>
  <c r="R57"/>
  <c r="R56" s="1"/>
  <c r="S57"/>
  <c r="S56" s="1"/>
  <c r="R54"/>
  <c r="S54"/>
  <c r="R48"/>
  <c r="S48"/>
  <c r="R32"/>
  <c r="S32"/>
  <c r="R24"/>
  <c r="R23" s="1"/>
  <c r="R22" s="1"/>
  <c r="S24"/>
  <c r="S23" s="1"/>
  <c r="S22" s="1"/>
  <c r="K57"/>
  <c r="K56" s="1"/>
  <c r="L57"/>
  <c r="L56" s="1"/>
  <c r="K54"/>
  <c r="L54"/>
  <c r="K48"/>
  <c r="L48"/>
  <c r="K32"/>
  <c r="L32"/>
  <c r="K24"/>
  <c r="K23" s="1"/>
  <c r="K22" s="1"/>
  <c r="L24"/>
  <c r="L23" s="1"/>
  <c r="L22" s="1"/>
  <c r="D57"/>
  <c r="D56" s="1"/>
  <c r="E57"/>
  <c r="E56" s="1"/>
  <c r="D54"/>
  <c r="E54"/>
  <c r="D48"/>
  <c r="E48"/>
  <c r="D32"/>
  <c r="E32"/>
  <c r="D24"/>
  <c r="D23" s="1"/>
  <c r="D22" s="1"/>
  <c r="E24"/>
  <c r="E23" s="1"/>
  <c r="E22" s="1"/>
  <c r="CC64" i="26"/>
  <c r="CC63" s="1"/>
  <c r="CD64"/>
  <c r="CD63" s="1"/>
  <c r="CC61"/>
  <c r="CD61"/>
  <c r="CC55"/>
  <c r="CD55"/>
  <c r="CC34"/>
  <c r="CD34"/>
  <c r="CC24"/>
  <c r="CC23" s="1"/>
  <c r="CC22" s="1"/>
  <c r="CD24"/>
  <c r="CD23" s="1"/>
  <c r="CD22" s="1"/>
  <c r="BV64"/>
  <c r="BV63" s="1"/>
  <c r="BW64"/>
  <c r="BW63" s="1"/>
  <c r="BV61"/>
  <c r="BW61"/>
  <c r="BV55"/>
  <c r="BW55"/>
  <c r="BV34"/>
  <c r="BW34"/>
  <c r="BV24"/>
  <c r="BV23" s="1"/>
  <c r="BV22" s="1"/>
  <c r="BW24"/>
  <c r="BW23" s="1"/>
  <c r="BW22" s="1"/>
  <c r="BO64"/>
  <c r="BO63" s="1"/>
  <c r="BP64"/>
  <c r="BP63" s="1"/>
  <c r="BO61"/>
  <c r="BP61"/>
  <c r="BO55"/>
  <c r="BP55"/>
  <c r="BO34"/>
  <c r="BP34"/>
  <c r="BO24"/>
  <c r="BO23" s="1"/>
  <c r="BO22" s="1"/>
  <c r="BP24"/>
  <c r="BP23" s="1"/>
  <c r="BP22" s="1"/>
  <c r="BH64"/>
  <c r="BH63" s="1"/>
  <c r="BI64"/>
  <c r="BI63" s="1"/>
  <c r="BH61"/>
  <c r="BI61"/>
  <c r="BH55"/>
  <c r="BI55"/>
  <c r="BH34"/>
  <c r="BI34"/>
  <c r="BH24"/>
  <c r="BH23" s="1"/>
  <c r="BH22" s="1"/>
  <c r="BI24"/>
  <c r="BI23" s="1"/>
  <c r="BI22" s="1"/>
  <c r="BA64"/>
  <c r="BA63" s="1"/>
  <c r="BB64"/>
  <c r="BB63" s="1"/>
  <c r="BA61"/>
  <c r="BB61"/>
  <c r="BA55"/>
  <c r="BB55"/>
  <c r="BA34"/>
  <c r="BB34"/>
  <c r="BA24"/>
  <c r="BA23" s="1"/>
  <c r="BA22" s="1"/>
  <c r="BB24"/>
  <c r="BB23" s="1"/>
  <c r="BB22" s="1"/>
  <c r="AT64"/>
  <c r="AT63" s="1"/>
  <c r="AU64"/>
  <c r="AU63" s="1"/>
  <c r="AT61"/>
  <c r="AU61"/>
  <c r="AT55"/>
  <c r="AU55"/>
  <c r="AT34"/>
  <c r="AU34"/>
  <c r="AU24"/>
  <c r="AM64"/>
  <c r="AM63" s="1"/>
  <c r="AN64"/>
  <c r="AN63" s="1"/>
  <c r="AM61"/>
  <c r="AN61"/>
  <c r="AM55"/>
  <c r="AN55"/>
  <c r="AM34"/>
  <c r="AN34"/>
  <c r="AM24"/>
  <c r="AM23" s="1"/>
  <c r="AM22" s="1"/>
  <c r="AN24"/>
  <c r="AF64"/>
  <c r="AF63" s="1"/>
  <c r="AG64"/>
  <c r="AG63" s="1"/>
  <c r="AF61"/>
  <c r="AG61"/>
  <c r="AF55"/>
  <c r="AG55"/>
  <c r="AF34"/>
  <c r="AG34"/>
  <c r="AF24"/>
  <c r="AF23" s="1"/>
  <c r="AF22" s="1"/>
  <c r="AG24"/>
  <c r="Y64"/>
  <c r="Y63" s="1"/>
  <c r="Z64"/>
  <c r="Z63" s="1"/>
  <c r="Y61"/>
  <c r="Z61"/>
  <c r="Y55"/>
  <c r="Z55"/>
  <c r="Y34"/>
  <c r="Z34"/>
  <c r="Y24"/>
  <c r="Y23" s="1"/>
  <c r="Y22" s="1"/>
  <c r="Z24"/>
  <c r="R64"/>
  <c r="R63" s="1"/>
  <c r="S64"/>
  <c r="S63" s="1"/>
  <c r="R61"/>
  <c r="S61"/>
  <c r="R55"/>
  <c r="S55"/>
  <c r="R34"/>
  <c r="S34"/>
  <c r="R24"/>
  <c r="R23" s="1"/>
  <c r="R22" s="1"/>
  <c r="S24"/>
  <c r="K64"/>
  <c r="K63" s="1"/>
  <c r="L64"/>
  <c r="L63" s="1"/>
  <c r="K61"/>
  <c r="L61"/>
  <c r="K55"/>
  <c r="L55"/>
  <c r="K34"/>
  <c r="L34"/>
  <c r="K24"/>
  <c r="K23" s="1"/>
  <c r="K22" s="1"/>
  <c r="L24"/>
  <c r="L23" s="1"/>
  <c r="L22" s="1"/>
  <c r="D64"/>
  <c r="D63" s="1"/>
  <c r="E64"/>
  <c r="E63" s="1"/>
  <c r="D61"/>
  <c r="E61"/>
  <c r="D55"/>
  <c r="E55"/>
  <c r="D34"/>
  <c r="E34"/>
  <c r="D24"/>
  <c r="D23" s="1"/>
  <c r="D22" s="1"/>
  <c r="E24"/>
  <c r="E23" s="1"/>
  <c r="E22" s="1"/>
  <c r="CC58" i="4"/>
  <c r="CC57" s="1"/>
  <c r="CD58"/>
  <c r="CD57" s="1"/>
  <c r="CC55"/>
  <c r="CD55"/>
  <c r="CC49"/>
  <c r="CD49"/>
  <c r="CC32"/>
  <c r="CD32"/>
  <c r="CC24"/>
  <c r="CC23" s="1"/>
  <c r="CC22" s="1"/>
  <c r="CD24"/>
  <c r="CD23" s="1"/>
  <c r="CD22" s="1"/>
  <c r="BV58"/>
  <c r="BV57" s="1"/>
  <c r="BW58"/>
  <c r="BW57" s="1"/>
  <c r="BV55"/>
  <c r="BW55"/>
  <c r="BV49"/>
  <c r="BW49"/>
  <c r="BV32"/>
  <c r="BW32"/>
  <c r="BV24"/>
  <c r="BV23" s="1"/>
  <c r="BV22" s="1"/>
  <c r="BW24"/>
  <c r="BW23" s="1"/>
  <c r="BW22" s="1"/>
  <c r="BO58"/>
  <c r="BO57" s="1"/>
  <c r="BP58"/>
  <c r="BP57" s="1"/>
  <c r="BO55"/>
  <c r="BP55"/>
  <c r="BO49"/>
  <c r="BP49"/>
  <c r="BO32"/>
  <c r="BP32"/>
  <c r="BO24"/>
  <c r="BO23" s="1"/>
  <c r="BO22" s="1"/>
  <c r="BP24"/>
  <c r="BP23" s="1"/>
  <c r="BP22" s="1"/>
  <c r="BH58"/>
  <c r="BH57" s="1"/>
  <c r="BI58"/>
  <c r="BI57" s="1"/>
  <c r="BH55"/>
  <c r="BI55"/>
  <c r="BH49"/>
  <c r="BI49"/>
  <c r="BH32"/>
  <c r="BI32"/>
  <c r="BH24"/>
  <c r="BH23" s="1"/>
  <c r="BH22" s="1"/>
  <c r="BI24"/>
  <c r="BI23" s="1"/>
  <c r="BI22" s="1"/>
  <c r="BA58"/>
  <c r="BA57" s="1"/>
  <c r="BB58"/>
  <c r="BB57" s="1"/>
  <c r="BA55"/>
  <c r="BB55"/>
  <c r="BA49"/>
  <c r="BB49"/>
  <c r="BA32"/>
  <c r="BB32"/>
  <c r="BA24"/>
  <c r="BA23" s="1"/>
  <c r="BA22" s="1"/>
  <c r="BB24"/>
  <c r="BB23" s="1"/>
  <c r="BB22" s="1"/>
  <c r="AT58"/>
  <c r="AT57" s="1"/>
  <c r="AU58"/>
  <c r="AU57" s="1"/>
  <c r="AT55"/>
  <c r="AU55"/>
  <c r="AT49"/>
  <c r="AT32"/>
  <c r="AU32"/>
  <c r="AT24"/>
  <c r="AT23" s="1"/>
  <c r="AT22" s="1"/>
  <c r="AU24"/>
  <c r="AM58"/>
  <c r="AM57" s="1"/>
  <c r="AN58"/>
  <c r="AN57" s="1"/>
  <c r="AM55"/>
  <c r="AN55"/>
  <c r="AM49"/>
  <c r="AN49"/>
  <c r="AM32"/>
  <c r="AN32"/>
  <c r="AM24"/>
  <c r="AM23" s="1"/>
  <c r="AM22" s="1"/>
  <c r="AN24"/>
  <c r="AF58"/>
  <c r="AF57" s="1"/>
  <c r="AG58"/>
  <c r="AG57" s="1"/>
  <c r="AF55"/>
  <c r="AG55"/>
  <c r="AF49"/>
  <c r="AG49"/>
  <c r="AF32"/>
  <c r="AG32"/>
  <c r="AF24"/>
  <c r="AF23" s="1"/>
  <c r="AF22" s="1"/>
  <c r="AG24"/>
  <c r="Y58"/>
  <c r="Y57" s="1"/>
  <c r="Z58"/>
  <c r="Z57" s="1"/>
  <c r="Y55"/>
  <c r="Z55"/>
  <c r="Y49"/>
  <c r="Z49"/>
  <c r="Y32"/>
  <c r="Y24"/>
  <c r="Z24"/>
  <c r="R58"/>
  <c r="R57" s="1"/>
  <c r="S58"/>
  <c r="S57" s="1"/>
  <c r="R55"/>
  <c r="S55"/>
  <c r="R49"/>
  <c r="S49"/>
  <c r="R32"/>
  <c r="S32"/>
  <c r="R24"/>
  <c r="R23" s="1"/>
  <c r="R22" s="1"/>
  <c r="S24"/>
  <c r="S23" s="1"/>
  <c r="S22" s="1"/>
  <c r="K58"/>
  <c r="K57" s="1"/>
  <c r="L58"/>
  <c r="L57" s="1"/>
  <c r="K55"/>
  <c r="L55"/>
  <c r="K49"/>
  <c r="L49"/>
  <c r="K32"/>
  <c r="L32"/>
  <c r="K24"/>
  <c r="K23" s="1"/>
  <c r="K22" s="1"/>
  <c r="L24"/>
  <c r="D58"/>
  <c r="D57" s="1"/>
  <c r="E58"/>
  <c r="E57" s="1"/>
  <c r="D55"/>
  <c r="E55"/>
  <c r="D49"/>
  <c r="E49"/>
  <c r="D32"/>
  <c r="E32"/>
  <c r="D24"/>
  <c r="D23" s="1"/>
  <c r="D22" s="1"/>
  <c r="E24"/>
  <c r="E23" s="1"/>
  <c r="E22" s="1"/>
  <c r="CC60" i="5"/>
  <c r="CC59" s="1"/>
  <c r="CD60"/>
  <c r="CD59" s="1"/>
  <c r="CC57"/>
  <c r="CD57"/>
  <c r="CC51"/>
  <c r="CD51"/>
  <c r="CC33"/>
  <c r="CD33"/>
  <c r="CC24"/>
  <c r="CC23" s="1"/>
  <c r="CC22" s="1"/>
  <c r="CD24"/>
  <c r="CD23" s="1"/>
  <c r="CD22" s="1"/>
  <c r="BV60"/>
  <c r="BV59" s="1"/>
  <c r="BW60"/>
  <c r="BW59" s="1"/>
  <c r="BV57"/>
  <c r="BW57"/>
  <c r="BV51"/>
  <c r="BW51"/>
  <c r="BV33"/>
  <c r="BW33"/>
  <c r="BV24"/>
  <c r="BV23" s="1"/>
  <c r="BV22" s="1"/>
  <c r="BW24"/>
  <c r="BW23" s="1"/>
  <c r="BW22" s="1"/>
  <c r="BO60"/>
  <c r="BO59" s="1"/>
  <c r="BP60"/>
  <c r="BP59" s="1"/>
  <c r="BO57"/>
  <c r="BP57"/>
  <c r="BO51"/>
  <c r="BP51"/>
  <c r="BO33"/>
  <c r="BP33"/>
  <c r="BO24"/>
  <c r="BO23" s="1"/>
  <c r="BO22" s="1"/>
  <c r="BP24"/>
  <c r="BP23" s="1"/>
  <c r="BP22" s="1"/>
  <c r="BH60"/>
  <c r="BH59" s="1"/>
  <c r="BI60"/>
  <c r="BI59" s="1"/>
  <c r="BH57"/>
  <c r="BI57"/>
  <c r="BH51"/>
  <c r="BI51"/>
  <c r="BH33"/>
  <c r="BI33"/>
  <c r="BH24"/>
  <c r="BH23" s="1"/>
  <c r="BH22" s="1"/>
  <c r="BI24"/>
  <c r="BI23" s="1"/>
  <c r="BI22" s="1"/>
  <c r="BA60"/>
  <c r="BA59" s="1"/>
  <c r="BB60"/>
  <c r="BB59" s="1"/>
  <c r="BA57"/>
  <c r="BB57"/>
  <c r="BA51"/>
  <c r="BB51"/>
  <c r="BA33"/>
  <c r="BB33"/>
  <c r="BA24"/>
  <c r="BA23" s="1"/>
  <c r="BA22" s="1"/>
  <c r="BB24"/>
  <c r="BB23" s="1"/>
  <c r="BB22" s="1"/>
  <c r="AT60"/>
  <c r="AT59" s="1"/>
  <c r="AU60"/>
  <c r="AU59" s="1"/>
  <c r="AT57"/>
  <c r="AU57"/>
  <c r="AT51"/>
  <c r="AU51"/>
  <c r="AT33"/>
  <c r="AU33"/>
  <c r="AT24"/>
  <c r="AT23" s="1"/>
  <c r="AT22" s="1"/>
  <c r="AU24"/>
  <c r="AM60"/>
  <c r="AM59" s="1"/>
  <c r="AN60"/>
  <c r="AN59" s="1"/>
  <c r="AM57"/>
  <c r="AN57"/>
  <c r="AM51"/>
  <c r="AN51"/>
  <c r="AM33"/>
  <c r="AN33"/>
  <c r="AM24"/>
  <c r="AM23" s="1"/>
  <c r="AM22" s="1"/>
  <c r="AN24"/>
  <c r="AF60"/>
  <c r="AF59" s="1"/>
  <c r="AG60"/>
  <c r="AG59" s="1"/>
  <c r="AF57"/>
  <c r="AG57"/>
  <c r="AF51"/>
  <c r="AG51"/>
  <c r="AF33"/>
  <c r="AG33"/>
  <c r="AF24"/>
  <c r="AF23" s="1"/>
  <c r="AF22" s="1"/>
  <c r="AG24"/>
  <c r="Y60"/>
  <c r="Y59" s="1"/>
  <c r="Z60"/>
  <c r="Z59" s="1"/>
  <c r="Y57"/>
  <c r="Z57"/>
  <c r="Y51"/>
  <c r="Z51"/>
  <c r="Y33"/>
  <c r="Y24"/>
  <c r="Y23" s="1"/>
  <c r="Y22" s="1"/>
  <c r="Z24"/>
  <c r="R60"/>
  <c r="R59" s="1"/>
  <c r="S60"/>
  <c r="S59" s="1"/>
  <c r="R57"/>
  <c r="S57"/>
  <c r="R51"/>
  <c r="S51"/>
  <c r="R33"/>
  <c r="S33"/>
  <c r="R24"/>
  <c r="R23" s="1"/>
  <c r="R22" s="1"/>
  <c r="S24"/>
  <c r="S23" s="1"/>
  <c r="S22" s="1"/>
  <c r="K60"/>
  <c r="K59" s="1"/>
  <c r="L60"/>
  <c r="L59" s="1"/>
  <c r="K57"/>
  <c r="L57"/>
  <c r="K51"/>
  <c r="L51"/>
  <c r="K33"/>
  <c r="L33"/>
  <c r="K24"/>
  <c r="K23" s="1"/>
  <c r="K22" s="1"/>
  <c r="L24"/>
  <c r="D60"/>
  <c r="D59" s="1"/>
  <c r="E60"/>
  <c r="E59" s="1"/>
  <c r="D57"/>
  <c r="E57"/>
  <c r="D51"/>
  <c r="E51"/>
  <c r="D33"/>
  <c r="E33"/>
  <c r="D24"/>
  <c r="D23" s="1"/>
  <c r="D22" s="1"/>
  <c r="E24"/>
  <c r="CC60" i="9"/>
  <c r="CC59" s="1"/>
  <c r="CD60"/>
  <c r="CD59" s="1"/>
  <c r="CC57"/>
  <c r="CD57"/>
  <c r="CC51"/>
  <c r="CD51"/>
  <c r="CC32"/>
  <c r="CD32"/>
  <c r="CC24"/>
  <c r="CC23" s="1"/>
  <c r="CC22" s="1"/>
  <c r="CD24"/>
  <c r="CD23" s="1"/>
  <c r="BV60"/>
  <c r="BV59" s="1"/>
  <c r="BW60"/>
  <c r="BW59" s="1"/>
  <c r="BV57"/>
  <c r="BW57"/>
  <c r="BV51"/>
  <c r="BW51"/>
  <c r="BV32"/>
  <c r="BW32"/>
  <c r="BV24"/>
  <c r="BV23" s="1"/>
  <c r="BV22" s="1"/>
  <c r="BW24"/>
  <c r="BW23" s="1"/>
  <c r="BW22" s="1"/>
  <c r="BO60"/>
  <c r="BO59" s="1"/>
  <c r="BP60"/>
  <c r="BP59" s="1"/>
  <c r="BO57"/>
  <c r="BP57"/>
  <c r="BO51"/>
  <c r="BP51"/>
  <c r="BO32"/>
  <c r="BP32"/>
  <c r="BO24"/>
  <c r="BO23" s="1"/>
  <c r="BO22" s="1"/>
  <c r="BP24"/>
  <c r="BH60"/>
  <c r="BH59" s="1"/>
  <c r="BI60"/>
  <c r="BI59" s="1"/>
  <c r="BH57"/>
  <c r="BI57"/>
  <c r="BH51"/>
  <c r="BI51"/>
  <c r="BH32"/>
  <c r="BI32"/>
  <c r="BH24"/>
  <c r="BH23" s="1"/>
  <c r="BH22" s="1"/>
  <c r="BI24"/>
  <c r="BI23" s="1"/>
  <c r="BI22" s="1"/>
  <c r="BA60"/>
  <c r="BA59" s="1"/>
  <c r="BB60"/>
  <c r="BB59" s="1"/>
  <c r="BA57"/>
  <c r="BB57"/>
  <c r="BA51"/>
  <c r="BB51"/>
  <c r="BA32"/>
  <c r="BB32"/>
  <c r="BA24"/>
  <c r="BA23" s="1"/>
  <c r="BA22" s="1"/>
  <c r="BB24"/>
  <c r="BB23" s="1"/>
  <c r="BB22" s="1"/>
  <c r="AT60"/>
  <c r="AT59" s="1"/>
  <c r="AU60"/>
  <c r="AU59" s="1"/>
  <c r="AT57"/>
  <c r="AU57"/>
  <c r="AT51"/>
  <c r="AU51"/>
  <c r="AT32"/>
  <c r="AU32"/>
  <c r="AT24"/>
  <c r="AT23" s="1"/>
  <c r="AT22" s="1"/>
  <c r="AU24"/>
  <c r="AM60"/>
  <c r="AM59" s="1"/>
  <c r="AN60"/>
  <c r="AN59" s="1"/>
  <c r="AM57"/>
  <c r="AN57"/>
  <c r="AM51"/>
  <c r="AN51"/>
  <c r="AM32"/>
  <c r="AN32"/>
  <c r="AM24"/>
  <c r="AM23" s="1"/>
  <c r="AM22" s="1"/>
  <c r="AN24"/>
  <c r="AN23" s="1"/>
  <c r="AN22" s="1"/>
  <c r="AF60"/>
  <c r="AF59" s="1"/>
  <c r="AG60"/>
  <c r="AG59" s="1"/>
  <c r="AF57"/>
  <c r="AG57"/>
  <c r="AF51"/>
  <c r="AG51"/>
  <c r="AF32"/>
  <c r="AG32"/>
  <c r="AF24"/>
  <c r="AF23" s="1"/>
  <c r="AF22" s="1"/>
  <c r="AG24"/>
  <c r="Y60"/>
  <c r="Y59" s="1"/>
  <c r="Z60"/>
  <c r="Z59" s="1"/>
  <c r="Y57"/>
  <c r="Z57"/>
  <c r="Y51"/>
  <c r="Z51"/>
  <c r="Y32"/>
  <c r="Z32"/>
  <c r="Y24"/>
  <c r="Y23" s="1"/>
  <c r="Y22" s="1"/>
  <c r="Z24"/>
  <c r="R60"/>
  <c r="R59" s="1"/>
  <c r="S60"/>
  <c r="S59" s="1"/>
  <c r="R57"/>
  <c r="S57"/>
  <c r="R51"/>
  <c r="S51"/>
  <c r="R32"/>
  <c r="S32"/>
  <c r="R24"/>
  <c r="R23" s="1"/>
  <c r="R22" s="1"/>
  <c r="S24"/>
  <c r="S23" s="1"/>
  <c r="S22" s="1"/>
  <c r="K60"/>
  <c r="K59" s="1"/>
  <c r="L60"/>
  <c r="L59" s="1"/>
  <c r="L57"/>
  <c r="L51"/>
  <c r="K32"/>
  <c r="K24"/>
  <c r="CC59" i="8"/>
  <c r="CC58" s="1"/>
  <c r="CD59"/>
  <c r="CD58" s="1"/>
  <c r="CC56"/>
  <c r="CD56"/>
  <c r="CC50"/>
  <c r="CD50"/>
  <c r="CC33"/>
  <c r="CD33"/>
  <c r="CC24"/>
  <c r="CC23" s="1"/>
  <c r="CC22" s="1"/>
  <c r="CD24"/>
  <c r="CD23" s="1"/>
  <c r="CD22" s="1"/>
  <c r="BV59"/>
  <c r="BV58" s="1"/>
  <c r="BW59"/>
  <c r="BW58" s="1"/>
  <c r="BV56"/>
  <c r="BW56"/>
  <c r="BV50"/>
  <c r="BW50"/>
  <c r="BV33"/>
  <c r="BW33"/>
  <c r="BV24"/>
  <c r="BV23" s="1"/>
  <c r="BV22" s="1"/>
  <c r="BW24"/>
  <c r="BW23" s="1"/>
  <c r="BW22" s="1"/>
  <c r="BO59"/>
  <c r="BO58" s="1"/>
  <c r="BP59"/>
  <c r="BP58" s="1"/>
  <c r="BO56"/>
  <c r="BP56"/>
  <c r="BO50"/>
  <c r="BP50"/>
  <c r="BO33"/>
  <c r="BP33"/>
  <c r="BO24"/>
  <c r="BO23" s="1"/>
  <c r="BO22" s="1"/>
  <c r="BP24"/>
  <c r="BP23" s="1"/>
  <c r="BP22" s="1"/>
  <c r="BH59"/>
  <c r="BH58" s="1"/>
  <c r="BI59"/>
  <c r="BI58" s="1"/>
  <c r="BH56"/>
  <c r="BI56"/>
  <c r="BH50"/>
  <c r="BI50"/>
  <c r="BH33"/>
  <c r="BI33"/>
  <c r="BH24"/>
  <c r="BH23" s="1"/>
  <c r="BH22" s="1"/>
  <c r="BI24"/>
  <c r="BI23" s="1"/>
  <c r="BI22" s="1"/>
  <c r="BB59"/>
  <c r="BB58" s="1"/>
  <c r="BA56"/>
  <c r="BB56"/>
  <c r="BA50"/>
  <c r="BB50"/>
  <c r="BA33"/>
  <c r="BB33"/>
  <c r="BA24"/>
  <c r="BA23" s="1"/>
  <c r="BA22" s="1"/>
  <c r="BB24"/>
  <c r="BB23" s="1"/>
  <c r="BB22" s="1"/>
  <c r="AT59"/>
  <c r="AT58" s="1"/>
  <c r="AU59"/>
  <c r="AU58" s="1"/>
  <c r="AT56"/>
  <c r="AU56"/>
  <c r="AT50"/>
  <c r="AU50"/>
  <c r="AT33"/>
  <c r="AU33"/>
  <c r="AT24"/>
  <c r="AT23" s="1"/>
  <c r="AT22" s="1"/>
  <c r="AU24"/>
  <c r="AU23" l="1"/>
  <c r="AU22" s="1"/>
  <c r="AU21" s="1"/>
  <c r="AU23" i="9"/>
  <c r="AU22" s="1"/>
  <c r="AU21" s="1"/>
  <c r="AU23" i="5"/>
  <c r="AU22" s="1"/>
  <c r="AU21" s="1"/>
  <c r="AU23" i="4"/>
  <c r="AU22" s="1"/>
  <c r="AU21" s="1"/>
  <c r="AU23" i="26"/>
  <c r="AU22" s="1"/>
  <c r="AU21" s="1"/>
  <c r="AU23" i="3"/>
  <c r="AU22" s="1"/>
  <c r="AU21" s="1"/>
  <c r="C23" i="13"/>
  <c r="E23"/>
  <c r="E22" s="1"/>
  <c r="E23" i="5"/>
  <c r="E22" s="1"/>
  <c r="AN35" i="21"/>
  <c r="AN30" s="1"/>
  <c r="AN24" s="1"/>
  <c r="AN23" s="1"/>
  <c r="AN22" s="1"/>
  <c r="AN21" s="1"/>
  <c r="AN23" i="12"/>
  <c r="AN23" i="5"/>
  <c r="AN22" s="1"/>
  <c r="AN21" s="1"/>
  <c r="AN23" i="4"/>
  <c r="AN22" s="1"/>
  <c r="AN21" s="1"/>
  <c r="AN23" i="26"/>
  <c r="AN22" s="1"/>
  <c r="AN21" s="1"/>
  <c r="AN23" i="3"/>
  <c r="AN22" s="1"/>
  <c r="AN21" s="1"/>
  <c r="Y23" i="4"/>
  <c r="Y22" s="1"/>
  <c r="L23"/>
  <c r="L22" s="1"/>
  <c r="L21" s="1"/>
  <c r="AG23" i="9"/>
  <c r="AG22" s="1"/>
  <c r="AG21" s="1"/>
  <c r="AG23" i="5"/>
  <c r="AG22" s="1"/>
  <c r="AG21" s="1"/>
  <c r="AG23" i="4"/>
  <c r="AG22" s="1"/>
  <c r="AG21" s="1"/>
  <c r="AG23" i="26"/>
  <c r="AG22" s="1"/>
  <c r="AG21" s="1"/>
  <c r="AG23" i="3"/>
  <c r="AG22" s="1"/>
  <c r="K30" i="21"/>
  <c r="K24" s="1"/>
  <c r="K23" s="1"/>
  <c r="K22" s="1"/>
  <c r="K21" s="1"/>
  <c r="BO30"/>
  <c r="BO24" s="1"/>
  <c r="BO23" s="1"/>
  <c r="BO22" s="1"/>
  <c r="BO21" s="1"/>
  <c r="AF30"/>
  <c r="AF24" s="1"/>
  <c r="AF23" s="1"/>
  <c r="AF22" s="1"/>
  <c r="AF21" s="1"/>
  <c r="AT30"/>
  <c r="AT24" s="1"/>
  <c r="AT23" s="1"/>
  <c r="AT22" s="1"/>
  <c r="AT21" s="1"/>
  <c r="BH30"/>
  <c r="BH24" s="1"/>
  <c r="BH23" s="1"/>
  <c r="BH22" s="1"/>
  <c r="BH21" s="1"/>
  <c r="BV30"/>
  <c r="BV24" s="1"/>
  <c r="BV23" s="1"/>
  <c r="BV22" s="1"/>
  <c r="BV21" s="1"/>
  <c r="Z23" i="9"/>
  <c r="Z22" s="1"/>
  <c r="Z21" s="1"/>
  <c r="Z23" i="5"/>
  <c r="Z22" s="1"/>
  <c r="Z21" s="1"/>
  <c r="Z23" i="4"/>
  <c r="Z22" s="1"/>
  <c r="Z21" s="1"/>
  <c r="Z23" i="26"/>
  <c r="Z22" s="1"/>
  <c r="Z21" s="1"/>
  <c r="Z23" i="3"/>
  <c r="Z22" s="1"/>
  <c r="Z21" s="1"/>
  <c r="S23" i="26"/>
  <c r="S22" s="1"/>
  <c r="L23" i="9"/>
  <c r="L22" s="1"/>
  <c r="L21" s="1"/>
  <c r="M57"/>
  <c r="M58"/>
  <c r="BW23" i="3"/>
  <c r="BW22" s="1"/>
  <c r="BW21" s="1"/>
  <c r="M36" i="15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S23" i="11"/>
  <c r="AG23"/>
  <c r="AU23"/>
  <c r="BI23"/>
  <c r="BW23"/>
  <c r="Z23" i="12"/>
  <c r="BB23"/>
  <c r="CD23"/>
  <c r="L23" i="11"/>
  <c r="Z23"/>
  <c r="AN23"/>
  <c r="BB23"/>
  <c r="BP23"/>
  <c r="CD23"/>
  <c r="R30" i="21"/>
  <c r="R24" s="1"/>
  <c r="R23" s="1"/>
  <c r="R22" s="1"/>
  <c r="R21" s="1"/>
  <c r="S30"/>
  <c r="S24" s="1"/>
  <c r="S23" s="1"/>
  <c r="S22" s="1"/>
  <c r="S21" s="1"/>
  <c r="AG30"/>
  <c r="AG24" s="1"/>
  <c r="AG23" s="1"/>
  <c r="AG22" s="1"/>
  <c r="AG21" s="1"/>
  <c r="AU30"/>
  <c r="AU24" s="1"/>
  <c r="AU23" s="1"/>
  <c r="AU22" s="1"/>
  <c r="AU21" s="1"/>
  <c r="BI30"/>
  <c r="BI24" s="1"/>
  <c r="BI23" s="1"/>
  <c r="BI22" s="1"/>
  <c r="BI21" s="1"/>
  <c r="BW30"/>
  <c r="BW24" s="1"/>
  <c r="BW23" s="1"/>
  <c r="BW22" s="1"/>
  <c r="BW21" s="1"/>
  <c r="CD30"/>
  <c r="CD24" s="1"/>
  <c r="CD23" s="1"/>
  <c r="CD22" s="1"/>
  <c r="CD21" s="1"/>
  <c r="BP30"/>
  <c r="BP24" s="1"/>
  <c r="BP23" s="1"/>
  <c r="BP22" s="1"/>
  <c r="BP21" s="1"/>
  <c r="BB30"/>
  <c r="BB24" s="1"/>
  <c r="BB23" s="1"/>
  <c r="BB22" s="1"/>
  <c r="BB21" s="1"/>
  <c r="Z30"/>
  <c r="Z24" s="1"/>
  <c r="Z23" s="1"/>
  <c r="Z22" s="1"/>
  <c r="Z21" s="1"/>
  <c r="C21"/>
  <c r="D21" i="16"/>
  <c r="E21"/>
  <c r="D21" i="15"/>
  <c r="E21"/>
  <c r="D21" i="14"/>
  <c r="E21"/>
  <c r="D21" i="13"/>
  <c r="E21"/>
  <c r="CC23" i="10"/>
  <c r="D21"/>
  <c r="E21"/>
  <c r="BW23" i="12"/>
  <c r="BI23"/>
  <c r="AU23"/>
  <c r="AG23"/>
  <c r="S23"/>
  <c r="D21" i="11"/>
  <c r="E21"/>
  <c r="CC21" i="3"/>
  <c r="CD21"/>
  <c r="BV21"/>
  <c r="BO21"/>
  <c r="BP21"/>
  <c r="BH21"/>
  <c r="BI21"/>
  <c r="BA21"/>
  <c r="BB21"/>
  <c r="AT21"/>
  <c r="AM21"/>
  <c r="AF21"/>
  <c r="AG21"/>
  <c r="Y21"/>
  <c r="R21"/>
  <c r="S21"/>
  <c r="K21"/>
  <c r="L21"/>
  <c r="D21"/>
  <c r="E21"/>
  <c r="CC21" i="26"/>
  <c r="CD21"/>
  <c r="BV21"/>
  <c r="BW21"/>
  <c r="BO21"/>
  <c r="BP21"/>
  <c r="BH21"/>
  <c r="BI21"/>
  <c r="BA21"/>
  <c r="BB21"/>
  <c r="AM21"/>
  <c r="AF21"/>
  <c r="Y21"/>
  <c r="R21"/>
  <c r="S21"/>
  <c r="K21"/>
  <c r="L21"/>
  <c r="D21"/>
  <c r="E21"/>
  <c r="CC21" i="4"/>
  <c r="CD21"/>
  <c r="BV21"/>
  <c r="BW21"/>
  <c r="BP21"/>
  <c r="BO21"/>
  <c r="BH21"/>
  <c r="BI21"/>
  <c r="BB21"/>
  <c r="BA21"/>
  <c r="AT21"/>
  <c r="AM21"/>
  <c r="AF21"/>
  <c r="Y21"/>
  <c r="R21"/>
  <c r="S21"/>
  <c r="K21"/>
  <c r="D21"/>
  <c r="E21"/>
  <c r="CD21" i="5"/>
  <c r="CC21"/>
  <c r="BV21"/>
  <c r="BW21"/>
  <c r="BO21"/>
  <c r="BP21"/>
  <c r="BH21"/>
  <c r="BI21"/>
  <c r="BA21"/>
  <c r="BB21"/>
  <c r="AT21"/>
  <c r="AM21"/>
  <c r="AF21"/>
  <c r="Y21"/>
  <c r="R21"/>
  <c r="S21"/>
  <c r="K21"/>
  <c r="L23"/>
  <c r="L22" s="1"/>
  <c r="L21" s="1"/>
  <c r="D21"/>
  <c r="E21"/>
  <c r="CC21" i="9"/>
  <c r="CD22"/>
  <c r="CD21" s="1"/>
  <c r="BV21"/>
  <c r="BW21"/>
  <c r="BO21"/>
  <c r="BP23"/>
  <c r="BP22" s="1"/>
  <c r="BP21" s="1"/>
  <c r="BI21"/>
  <c r="BH21"/>
  <c r="BB21"/>
  <c r="BA21"/>
  <c r="AT21"/>
  <c r="AN21"/>
  <c r="AM21"/>
  <c r="AF21"/>
  <c r="Y21"/>
  <c r="S21"/>
  <c r="R21"/>
  <c r="CD21" i="8"/>
  <c r="CC21"/>
  <c r="BW21"/>
  <c r="BV21"/>
  <c r="BP21"/>
  <c r="BO21"/>
  <c r="BI21"/>
  <c r="BH21"/>
  <c r="BB21"/>
  <c r="AT21"/>
  <c r="AM59"/>
  <c r="AM58" s="1"/>
  <c r="AN59"/>
  <c r="AN58" s="1"/>
  <c r="AM56"/>
  <c r="AN56"/>
  <c r="AM50"/>
  <c r="AN50"/>
  <c r="AM33"/>
  <c r="AN33"/>
  <c r="AM24"/>
  <c r="AM23" s="1"/>
  <c r="AM22" s="1"/>
  <c r="AN24"/>
  <c r="AF24"/>
  <c r="AG24"/>
  <c r="AF59"/>
  <c r="AF58" s="1"/>
  <c r="AG59"/>
  <c r="AG58" s="1"/>
  <c r="AF56"/>
  <c r="AG56"/>
  <c r="AF50"/>
  <c r="AG50"/>
  <c r="AF33"/>
  <c r="AG33"/>
  <c r="Y59"/>
  <c r="Y58" s="1"/>
  <c r="Z59"/>
  <c r="Z58" s="1"/>
  <c r="Y56"/>
  <c r="Z56"/>
  <c r="Y50"/>
  <c r="Z50"/>
  <c r="Y33"/>
  <c r="Z33"/>
  <c r="Y24"/>
  <c r="Y23" s="1"/>
  <c r="Y22" s="1"/>
  <c r="Z24"/>
  <c r="R59"/>
  <c r="R58" s="1"/>
  <c r="S59"/>
  <c r="S58" s="1"/>
  <c r="R56"/>
  <c r="S56"/>
  <c r="R50"/>
  <c r="S50"/>
  <c r="R33"/>
  <c r="S33"/>
  <c r="R24"/>
  <c r="R23" s="1"/>
  <c r="R22" s="1"/>
  <c r="S24"/>
  <c r="K59"/>
  <c r="K58" s="1"/>
  <c r="L59"/>
  <c r="L58" s="1"/>
  <c r="K56"/>
  <c r="L56"/>
  <c r="K50"/>
  <c r="L50"/>
  <c r="K33"/>
  <c r="L33"/>
  <c r="K24"/>
  <c r="K23" s="1"/>
  <c r="K22" s="1"/>
  <c r="L24"/>
  <c r="D59"/>
  <c r="D58" s="1"/>
  <c r="E59"/>
  <c r="E58" s="1"/>
  <c r="D56"/>
  <c r="E56"/>
  <c r="D50"/>
  <c r="E50"/>
  <c r="D33"/>
  <c r="E33"/>
  <c r="D24"/>
  <c r="D23" s="1"/>
  <c r="D22" s="1"/>
  <c r="E24"/>
  <c r="E23" s="1"/>
  <c r="E22" s="1"/>
  <c r="D48" i="1"/>
  <c r="E48"/>
  <c r="D57"/>
  <c r="D56" s="1"/>
  <c r="E57"/>
  <c r="E56" s="1"/>
  <c r="D31"/>
  <c r="E31"/>
  <c r="D23"/>
  <c r="D22" s="1"/>
  <c r="E23"/>
  <c r="F35" i="5"/>
  <c r="J35" s="1"/>
  <c r="M35" s="1"/>
  <c r="F36"/>
  <c r="F37"/>
  <c r="F38"/>
  <c r="F39"/>
  <c r="F42"/>
  <c r="F43"/>
  <c r="F46"/>
  <c r="F47"/>
  <c r="F48"/>
  <c r="F49"/>
  <c r="F50"/>
  <c r="F27"/>
  <c r="F28"/>
  <c r="F29"/>
  <c r="F30"/>
  <c r="F31"/>
  <c r="F32"/>
  <c r="AN23" i="8" l="1"/>
  <c r="AN22" s="1"/>
  <c r="AN21" s="1"/>
  <c r="Z23"/>
  <c r="Z22" s="1"/>
  <c r="Z21" s="1"/>
  <c r="S23"/>
  <c r="S22" s="1"/>
  <c r="L23"/>
  <c r="L22" s="1"/>
  <c r="L21" s="1"/>
  <c r="E22" i="1"/>
  <c r="E21" s="1"/>
  <c r="AG23" i="8"/>
  <c r="AG22" s="1"/>
  <c r="AG21" s="1"/>
  <c r="AF23"/>
  <c r="AF22" s="1"/>
  <c r="AF21" s="1"/>
  <c r="AM21"/>
  <c r="Y21"/>
  <c r="R21"/>
  <c r="S21"/>
  <c r="K21"/>
  <c r="D21"/>
  <c r="E2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26"/>
  <c r="J26" s="1"/>
  <c r="M26" s="1"/>
  <c r="Q26" s="1"/>
  <c r="T26" s="1"/>
  <c r="X26" s="1"/>
  <c r="AA26" s="1"/>
  <c r="AE26" s="1"/>
  <c r="AH26" s="1"/>
  <c r="F28"/>
  <c r="J28" s="1"/>
  <c r="M28" s="1"/>
  <c r="F29"/>
  <c r="J29" s="1"/>
  <c r="M29" s="1"/>
  <c r="F30"/>
  <c r="J30" s="1"/>
  <c r="M30" s="1"/>
  <c r="F31"/>
  <c r="J31" s="1"/>
  <c r="M31" s="1"/>
  <c r="Q31" s="1"/>
  <c r="T31" s="1"/>
  <c r="X31" s="1"/>
  <c r="AA31" s="1"/>
  <c r="AE31" s="1"/>
  <c r="AH31" s="1"/>
  <c r="F32"/>
  <c r="J32" s="1"/>
  <c r="M32" s="1"/>
  <c r="Q32" s="1"/>
  <c r="T32" s="1"/>
  <c r="X32" s="1"/>
  <c r="AA32" s="1"/>
  <c r="AE32" s="1"/>
  <c r="AH32" s="1"/>
  <c r="F34" i="9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60"/>
  <c r="C51"/>
  <c r="C32"/>
  <c r="C24"/>
  <c r="C23"/>
  <c r="F35" i="7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34" i="6"/>
  <c r="F35"/>
  <c r="F36"/>
  <c r="F37"/>
  <c r="F38"/>
  <c r="F39"/>
  <c r="F40"/>
  <c r="F41"/>
  <c r="F43"/>
  <c r="F44"/>
  <c r="F46"/>
  <c r="F47"/>
  <c r="F48"/>
  <c r="F49"/>
  <c r="F26"/>
  <c r="F27"/>
  <c r="F28"/>
  <c r="F29"/>
  <c r="F30"/>
  <c r="F31"/>
  <c r="Q35" i="5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Q37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Q38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Q39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Q42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Q43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Q46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Q47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48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Q49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Q50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J27"/>
  <c r="M27" s="1"/>
  <c r="J28"/>
  <c r="M28" s="1"/>
  <c r="Q28" s="1"/>
  <c r="J29"/>
  <c r="M29" s="1"/>
  <c r="Q29" s="1"/>
  <c r="J30"/>
  <c r="M30" s="1"/>
  <c r="Q30" s="1"/>
  <c r="J31"/>
  <c r="M31" s="1"/>
  <c r="J32"/>
  <c r="M32" s="1"/>
  <c r="C60"/>
  <c r="C51"/>
  <c r="F34" i="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C58"/>
  <c r="C57" s="1"/>
  <c r="C49"/>
  <c r="C32"/>
  <c r="C24"/>
  <c r="C23"/>
  <c r="J27" i="26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J29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2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66"/>
  <c r="F67"/>
  <c r="F68"/>
  <c r="F69"/>
  <c r="F70"/>
  <c r="F57"/>
  <c r="J57" s="1"/>
  <c r="M57" s="1"/>
  <c r="F58"/>
  <c r="J58" s="1"/>
  <c r="M58" s="1"/>
  <c r="F59"/>
  <c r="J59" s="1"/>
  <c r="M59" s="1"/>
  <c r="F60"/>
  <c r="J60" s="1"/>
  <c r="M6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7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55"/>
  <c r="C64"/>
  <c r="C57" i="3"/>
  <c r="C54"/>
  <c r="C48"/>
  <c r="C24"/>
  <c r="C56"/>
  <c r="C49" i="2"/>
  <c r="C32"/>
  <c r="C23" s="1"/>
  <c r="C22" s="1"/>
  <c r="C21" s="1"/>
  <c r="C24"/>
  <c r="E43" i="21"/>
  <c r="E42" s="1"/>
  <c r="D43"/>
  <c r="D42" s="1"/>
  <c r="F43"/>
  <c r="F42" s="1"/>
  <c r="CD58" i="22"/>
  <c r="CC58"/>
  <c r="BW58"/>
  <c r="BV58"/>
  <c r="BP58"/>
  <c r="BO58"/>
  <c r="BI58"/>
  <c r="BH58"/>
  <c r="BB58"/>
  <c r="BA58"/>
  <c r="AU58"/>
  <c r="AT58"/>
  <c r="AN58"/>
  <c r="AM58"/>
  <c r="AG58"/>
  <c r="AF58"/>
  <c r="Z58"/>
  <c r="S58"/>
  <c r="R58"/>
  <c r="L58"/>
  <c r="K58"/>
  <c r="E58"/>
  <c r="D58"/>
  <c r="C58"/>
  <c r="F58" s="1"/>
  <c r="F57" s="1"/>
  <c r="CD57"/>
  <c r="CC57"/>
  <c r="BW57"/>
  <c r="BV57"/>
  <c r="BP57"/>
  <c r="BO57"/>
  <c r="BI57"/>
  <c r="BH57"/>
  <c r="BB57"/>
  <c r="BA57"/>
  <c r="AU57"/>
  <c r="AT57"/>
  <c r="AN57"/>
  <c r="AM57"/>
  <c r="AG57"/>
  <c r="AF57"/>
  <c r="Z57"/>
  <c r="S57"/>
  <c r="R57"/>
  <c r="L57"/>
  <c r="K57"/>
  <c r="E57"/>
  <c r="D57"/>
  <c r="C57"/>
  <c r="CD60" i="23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E60"/>
  <c r="D60"/>
  <c r="C60"/>
  <c r="F60" s="1"/>
  <c r="F59" s="1"/>
  <c r="CD59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CD56" i="20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F56" s="1"/>
  <c r="F55" s="1"/>
  <c r="CD55"/>
  <c r="CD22" s="1"/>
  <c r="CD21" s="1"/>
  <c r="CC55"/>
  <c r="CC22" s="1"/>
  <c r="CC21" s="1"/>
  <c r="BW55"/>
  <c r="BW22" s="1"/>
  <c r="BW21" s="1"/>
  <c r="BV55"/>
  <c r="BV22" s="1"/>
  <c r="BV21" s="1"/>
  <c r="BP55"/>
  <c r="BP22" s="1"/>
  <c r="BP21" s="1"/>
  <c r="BO55"/>
  <c r="BO22" s="1"/>
  <c r="BO21" s="1"/>
  <c r="BI55"/>
  <c r="BI22" s="1"/>
  <c r="BI21" s="1"/>
  <c r="BH55"/>
  <c r="BH22" s="1"/>
  <c r="BH21" s="1"/>
  <c r="BB55"/>
  <c r="BB22" s="1"/>
  <c r="BB21" s="1"/>
  <c r="BA55"/>
  <c r="BA22" s="1"/>
  <c r="BA21" s="1"/>
  <c r="AU55"/>
  <c r="AU22" s="1"/>
  <c r="AU21" s="1"/>
  <c r="AT55"/>
  <c r="AT22" s="1"/>
  <c r="AT21" s="1"/>
  <c r="AN55"/>
  <c r="AN22" s="1"/>
  <c r="AN21" s="1"/>
  <c r="AM55"/>
  <c r="AM22" s="1"/>
  <c r="AM21" s="1"/>
  <c r="AG55"/>
  <c r="AG22" s="1"/>
  <c r="AG21" s="1"/>
  <c r="AF55"/>
  <c r="AF22" s="1"/>
  <c r="AF21" s="1"/>
  <c r="Z55"/>
  <c r="Z22" s="1"/>
  <c r="Z21" s="1"/>
  <c r="Y55"/>
  <c r="Y22" s="1"/>
  <c r="Y21" s="1"/>
  <c r="S55"/>
  <c r="S22" s="1"/>
  <c r="S21" s="1"/>
  <c r="R55"/>
  <c r="R22" s="1"/>
  <c r="R21" s="1"/>
  <c r="L55"/>
  <c r="L22" s="1"/>
  <c r="L21" s="1"/>
  <c r="K55"/>
  <c r="K22" s="1"/>
  <c r="K21" s="1"/>
  <c r="E55"/>
  <c r="D55"/>
  <c r="C55"/>
  <c r="CD58" i="19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58" s="1"/>
  <c r="F57" s="1"/>
  <c r="CD57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C57"/>
  <c r="CD57" i="18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F57" s="1"/>
  <c r="F56" s="1"/>
  <c r="CD56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CD60" i="17"/>
  <c r="CC60"/>
  <c r="BW60"/>
  <c r="BV60"/>
  <c r="BP60"/>
  <c r="BO60"/>
  <c r="BI60"/>
  <c r="BH60"/>
  <c r="BB60"/>
  <c r="BA60"/>
  <c r="AU60"/>
  <c r="AN60"/>
  <c r="AM60"/>
  <c r="AG60"/>
  <c r="AF60"/>
  <c r="Z60"/>
  <c r="Y60"/>
  <c r="S60"/>
  <c r="R60"/>
  <c r="L60"/>
  <c r="K60"/>
  <c r="E60"/>
  <c r="D60"/>
  <c r="C60"/>
  <c r="F60" s="1"/>
  <c r="F59" s="1"/>
  <c r="CD59"/>
  <c r="CC59"/>
  <c r="BW59"/>
  <c r="BV59"/>
  <c r="BP59"/>
  <c r="BO59"/>
  <c r="BI59"/>
  <c r="BH59"/>
  <c r="BB59"/>
  <c r="BA59"/>
  <c r="AU59"/>
  <c r="AN59"/>
  <c r="AM59"/>
  <c r="AG59"/>
  <c r="AF59"/>
  <c r="Z59"/>
  <c r="Y59"/>
  <c r="S59"/>
  <c r="R59"/>
  <c r="L59"/>
  <c r="K59"/>
  <c r="E59"/>
  <c r="D59"/>
  <c r="C59"/>
  <c r="CD58" i="16"/>
  <c r="CC58"/>
  <c r="BW58"/>
  <c r="BV58"/>
  <c r="BP58"/>
  <c r="BO58"/>
  <c r="BI58"/>
  <c r="BH58"/>
  <c r="BB58"/>
  <c r="BA58"/>
  <c r="AU58"/>
  <c r="AT58"/>
  <c r="AN58"/>
  <c r="AG58"/>
  <c r="Z58"/>
  <c r="Y58"/>
  <c r="S58"/>
  <c r="R58"/>
  <c r="L58"/>
  <c r="K58"/>
  <c r="C58"/>
  <c r="F58" s="1"/>
  <c r="F57" s="1"/>
  <c r="CD57"/>
  <c r="CC57"/>
  <c r="BW57"/>
  <c r="BV57"/>
  <c r="BP57"/>
  <c r="BO57"/>
  <c r="BI57"/>
  <c r="BH57"/>
  <c r="BB57"/>
  <c r="BA57"/>
  <c r="AU57"/>
  <c r="AT57"/>
  <c r="AN57"/>
  <c r="AG57"/>
  <c r="Z57"/>
  <c r="Y57"/>
  <c r="S57"/>
  <c r="R57"/>
  <c r="L57"/>
  <c r="K57"/>
  <c r="C57"/>
  <c r="CD58" i="15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C58"/>
  <c r="CD57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D59" i="14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C59"/>
  <c r="F59" s="1"/>
  <c r="F58" s="1"/>
  <c r="CD5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C58"/>
  <c r="CD60" i="13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C60"/>
  <c r="F60" s="1"/>
  <c r="F59" s="1"/>
  <c r="CD59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C59"/>
  <c r="CD58" i="10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F58"/>
  <c r="F57" s="1"/>
  <c r="CD57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57"/>
  <c r="F60" i="12"/>
  <c r="F59" s="1"/>
  <c r="C59"/>
  <c r="CD61" i="11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C61"/>
  <c r="F61" s="1"/>
  <c r="F60" s="1"/>
  <c r="CD6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C60"/>
  <c r="C59" i="8"/>
  <c r="F59" s="1"/>
  <c r="F58" s="1"/>
  <c r="C58"/>
  <c r="E60" i="9"/>
  <c r="D60"/>
  <c r="F60"/>
  <c r="F59" s="1"/>
  <c r="E59"/>
  <c r="D59"/>
  <c r="C59"/>
  <c r="CD58" i="7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58" s="1"/>
  <c r="F57" s="1"/>
  <c r="CD57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C57"/>
  <c r="CD59" i="6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CD5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60" i="5"/>
  <c r="F59" s="1"/>
  <c r="C59"/>
  <c r="F58" i="4"/>
  <c r="F57" s="1"/>
  <c r="F64" i="26"/>
  <c r="F63" s="1"/>
  <c r="C63"/>
  <c r="E40" i="21"/>
  <c r="E35" s="1"/>
  <c r="D40"/>
  <c r="D35" s="1"/>
  <c r="D30" s="1"/>
  <c r="CD55" i="22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E55"/>
  <c r="D55"/>
  <c r="C55"/>
  <c r="F55" s="1"/>
  <c r="CD57" i="23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C57"/>
  <c r="F57" s="1"/>
  <c r="CD53" i="20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CD55" i="19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E55"/>
  <c r="D55"/>
  <c r="F55" s="1"/>
  <c r="C55"/>
  <c r="CD54" i="18"/>
  <c r="CC54"/>
  <c r="BW54"/>
  <c r="BV54"/>
  <c r="BP54"/>
  <c r="BO54"/>
  <c r="BI54"/>
  <c r="BH54"/>
  <c r="BB54"/>
  <c r="BA54"/>
  <c r="AU54"/>
  <c r="AT54"/>
  <c r="AN54"/>
  <c r="AM54"/>
  <c r="AG54"/>
  <c r="AF54"/>
  <c r="Z54"/>
  <c r="Y54"/>
  <c r="S54"/>
  <c r="R54"/>
  <c r="L54"/>
  <c r="K54"/>
  <c r="E54"/>
  <c r="D54"/>
  <c r="F54"/>
  <c r="CD57" i="17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C57"/>
  <c r="F57" s="1"/>
  <c r="CD55" i="16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C55"/>
  <c r="CD55" i="15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F55"/>
  <c r="CD56" i="14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C56"/>
  <c r="F56" s="1"/>
  <c r="CD57" i="13"/>
  <c r="CC57"/>
  <c r="BW57"/>
  <c r="BV57"/>
  <c r="BP57"/>
  <c r="BO57"/>
  <c r="BI57"/>
  <c r="BH57"/>
  <c r="BB57"/>
  <c r="BA57"/>
  <c r="AT57"/>
  <c r="AN57"/>
  <c r="AM57"/>
  <c r="AG57"/>
  <c r="AF57"/>
  <c r="Z57"/>
  <c r="Y57"/>
  <c r="S57"/>
  <c r="R57"/>
  <c r="L57"/>
  <c r="K57"/>
  <c r="C57"/>
  <c r="CD55" i="10"/>
  <c r="CC55"/>
  <c r="CC22" s="1"/>
  <c r="CC21" s="1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F55"/>
  <c r="C55"/>
  <c r="CD57" i="12"/>
  <c r="CD22" s="1"/>
  <c r="CD21" s="1"/>
  <c r="CC57"/>
  <c r="CC22" s="1"/>
  <c r="CC21" s="1"/>
  <c r="BW57"/>
  <c r="BW22" s="1"/>
  <c r="BW21" s="1"/>
  <c r="BV57"/>
  <c r="BV22" s="1"/>
  <c r="BV21" s="1"/>
  <c r="BP57"/>
  <c r="BP22" s="1"/>
  <c r="BP21" s="1"/>
  <c r="BO57"/>
  <c r="BO22" s="1"/>
  <c r="BO21" s="1"/>
  <c r="BI57"/>
  <c r="BI22" s="1"/>
  <c r="BI21" s="1"/>
  <c r="BH57"/>
  <c r="BH22" s="1"/>
  <c r="BH21" s="1"/>
  <c r="BB57"/>
  <c r="BB22" s="1"/>
  <c r="BB21" s="1"/>
  <c r="BA57"/>
  <c r="BA22" s="1"/>
  <c r="BA21" s="1"/>
  <c r="AU57"/>
  <c r="AU22" s="1"/>
  <c r="AU21" s="1"/>
  <c r="AT57"/>
  <c r="AT22" s="1"/>
  <c r="AT21" s="1"/>
  <c r="AN57"/>
  <c r="AN22" s="1"/>
  <c r="AN21" s="1"/>
  <c r="AM57"/>
  <c r="AM22" s="1"/>
  <c r="AM21" s="1"/>
  <c r="AG57"/>
  <c r="AG22" s="1"/>
  <c r="AG21" s="1"/>
  <c r="AF57"/>
  <c r="AF22" s="1"/>
  <c r="AF21" s="1"/>
  <c r="Z57"/>
  <c r="Z22" s="1"/>
  <c r="Z21" s="1"/>
  <c r="Y57"/>
  <c r="Y22" s="1"/>
  <c r="Y21" s="1"/>
  <c r="S57"/>
  <c r="S22" s="1"/>
  <c r="S21" s="1"/>
  <c r="R57"/>
  <c r="R22" s="1"/>
  <c r="R21" s="1"/>
  <c r="L57"/>
  <c r="L22" s="1"/>
  <c r="L21" s="1"/>
  <c r="K57"/>
  <c r="K22" s="1"/>
  <c r="K21" s="1"/>
  <c r="C57"/>
  <c r="F57" s="1"/>
  <c r="CD58" i="11"/>
  <c r="CD22" s="1"/>
  <c r="CD21" s="1"/>
  <c r="CC58"/>
  <c r="CC22" s="1"/>
  <c r="CC21" s="1"/>
  <c r="BW58"/>
  <c r="BW22" s="1"/>
  <c r="BW21" s="1"/>
  <c r="BV58"/>
  <c r="BV22" s="1"/>
  <c r="BV21" s="1"/>
  <c r="BP58"/>
  <c r="BP22" s="1"/>
  <c r="BP21" s="1"/>
  <c r="BO58"/>
  <c r="BO22" s="1"/>
  <c r="BO21" s="1"/>
  <c r="BI58"/>
  <c r="BI22" s="1"/>
  <c r="BI21" s="1"/>
  <c r="BH58"/>
  <c r="BH22" s="1"/>
  <c r="BH21" s="1"/>
  <c r="BB58"/>
  <c r="BB22" s="1"/>
  <c r="BB21" s="1"/>
  <c r="BA58"/>
  <c r="BA22" s="1"/>
  <c r="BA21" s="1"/>
  <c r="AU58"/>
  <c r="AU22" s="1"/>
  <c r="AU21" s="1"/>
  <c r="AT58"/>
  <c r="AN58"/>
  <c r="AN22" s="1"/>
  <c r="AN21" s="1"/>
  <c r="AM58"/>
  <c r="AM22" s="1"/>
  <c r="AM21" s="1"/>
  <c r="AG58"/>
  <c r="AG22" s="1"/>
  <c r="AG21" s="1"/>
  <c r="AF58"/>
  <c r="Z58"/>
  <c r="Z22" s="1"/>
  <c r="Z21" s="1"/>
  <c r="Y58"/>
  <c r="Y22" s="1"/>
  <c r="Y21" s="1"/>
  <c r="S58"/>
  <c r="S22" s="1"/>
  <c r="S21" s="1"/>
  <c r="R58"/>
  <c r="L58"/>
  <c r="L22" s="1"/>
  <c r="L21" s="1"/>
  <c r="K58"/>
  <c r="K22" s="1"/>
  <c r="K21" s="1"/>
  <c r="F58"/>
  <c r="C58"/>
  <c r="C56" i="8"/>
  <c r="F56" s="1"/>
  <c r="E57" i="9"/>
  <c r="D57"/>
  <c r="C57"/>
  <c r="F57" s="1"/>
  <c r="CD55" i="7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E55"/>
  <c r="D55"/>
  <c r="C55"/>
  <c r="F55" s="1"/>
  <c r="CD56" i="6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F56" s="1"/>
  <c r="C57" i="5"/>
  <c r="F57" s="1"/>
  <c r="C55" i="4"/>
  <c r="F55" s="1"/>
  <c r="C61" i="26"/>
  <c r="F61" s="1"/>
  <c r="C54" i="1"/>
  <c r="D54"/>
  <c r="D21" s="1"/>
  <c r="D20" s="1"/>
  <c r="R54"/>
  <c r="S54"/>
  <c r="Y54"/>
  <c r="Z54"/>
  <c r="AF54"/>
  <c r="AG54"/>
  <c r="AM54"/>
  <c r="AN54"/>
  <c r="AT54"/>
  <c r="AU54"/>
  <c r="BA54"/>
  <c r="BB54"/>
  <c r="BH54"/>
  <c r="BI54"/>
  <c r="BO54"/>
  <c r="BP54"/>
  <c r="BV54"/>
  <c r="BW54"/>
  <c r="CC54"/>
  <c r="CD54"/>
  <c r="CD49" i="22"/>
  <c r="CC49"/>
  <c r="BW49"/>
  <c r="BV49"/>
  <c r="BP49"/>
  <c r="BO49"/>
  <c r="BI49"/>
  <c r="BH49"/>
  <c r="BB49"/>
  <c r="BA49"/>
  <c r="AU49"/>
  <c r="AT49"/>
  <c r="AN49"/>
  <c r="AM49"/>
  <c r="AG49"/>
  <c r="AF49"/>
  <c r="Z49"/>
  <c r="Y49"/>
  <c r="S49"/>
  <c r="R49"/>
  <c r="L49"/>
  <c r="K49"/>
  <c r="E49"/>
  <c r="D49"/>
  <c r="C49"/>
  <c r="F49" s="1"/>
  <c r="CD51" i="23"/>
  <c r="CC51"/>
  <c r="BW51"/>
  <c r="BV51"/>
  <c r="BP51"/>
  <c r="BO51"/>
  <c r="BI51"/>
  <c r="BH51"/>
  <c r="BB51"/>
  <c r="BA51"/>
  <c r="AU51"/>
  <c r="AT51"/>
  <c r="AN51"/>
  <c r="AM51"/>
  <c r="AG51"/>
  <c r="AF51"/>
  <c r="Z51"/>
  <c r="Y51"/>
  <c r="S51"/>
  <c r="R51"/>
  <c r="L51"/>
  <c r="K51"/>
  <c r="K23" s="1"/>
  <c r="K22" s="1"/>
  <c r="K21" s="1"/>
  <c r="E51"/>
  <c r="E23" s="1"/>
  <c r="E22" s="1"/>
  <c r="E21" s="1"/>
  <c r="D51"/>
  <c r="D23" s="1"/>
  <c r="D22" s="1"/>
  <c r="D21" s="1"/>
  <c r="F51"/>
  <c r="CD47" i="20"/>
  <c r="CD33" s="1"/>
  <c r="CC47"/>
  <c r="CC33" s="1"/>
  <c r="BW47"/>
  <c r="BW33" s="1"/>
  <c r="BV47"/>
  <c r="BV33" s="1"/>
  <c r="BP47"/>
  <c r="BP33" s="1"/>
  <c r="BO47"/>
  <c r="BO33" s="1"/>
  <c r="BI47"/>
  <c r="BI33" s="1"/>
  <c r="BH47"/>
  <c r="BH33" s="1"/>
  <c r="BB47"/>
  <c r="BB33" s="1"/>
  <c r="BA47"/>
  <c r="BA33" s="1"/>
  <c r="AU47"/>
  <c r="AU33" s="1"/>
  <c r="AT47"/>
  <c r="AT33" s="1"/>
  <c r="AN47"/>
  <c r="AN33" s="1"/>
  <c r="AM47"/>
  <c r="AM33" s="1"/>
  <c r="AG47"/>
  <c r="AG33" s="1"/>
  <c r="AF47"/>
  <c r="AF33" s="1"/>
  <c r="Z47"/>
  <c r="Z33" s="1"/>
  <c r="Y47"/>
  <c r="Y33" s="1"/>
  <c r="S47"/>
  <c r="S33" s="1"/>
  <c r="R47"/>
  <c r="R33" s="1"/>
  <c r="L47"/>
  <c r="L33" s="1"/>
  <c r="K47"/>
  <c r="K33" s="1"/>
  <c r="E47"/>
  <c r="D47"/>
  <c r="F47"/>
  <c r="CD49" i="19"/>
  <c r="CC49"/>
  <c r="BW49"/>
  <c r="BV49"/>
  <c r="BP49"/>
  <c r="BO49"/>
  <c r="BI49"/>
  <c r="BH49"/>
  <c r="BB49"/>
  <c r="BA49"/>
  <c r="AU49"/>
  <c r="AT49"/>
  <c r="AN49"/>
  <c r="AM49"/>
  <c r="AG49"/>
  <c r="AF49"/>
  <c r="Z49"/>
  <c r="Z23" s="1"/>
  <c r="Z22" s="1"/>
  <c r="Z21" s="1"/>
  <c r="Y49"/>
  <c r="S49"/>
  <c r="R49"/>
  <c r="L49"/>
  <c r="K49"/>
  <c r="E49"/>
  <c r="D49"/>
  <c r="C49"/>
  <c r="F49" s="1"/>
  <c r="CD48" i="18"/>
  <c r="CD31" s="1"/>
  <c r="CD24" s="1"/>
  <c r="CD23" s="1"/>
  <c r="CD22" s="1"/>
  <c r="CD21" s="1"/>
  <c r="CC48"/>
  <c r="CC31" s="1"/>
  <c r="CC24" s="1"/>
  <c r="CC23" s="1"/>
  <c r="CC22" s="1"/>
  <c r="CC21" s="1"/>
  <c r="BW48"/>
  <c r="BW31" s="1"/>
  <c r="BW24" s="1"/>
  <c r="BW23" s="1"/>
  <c r="BW22" s="1"/>
  <c r="BW21" s="1"/>
  <c r="BV48"/>
  <c r="BV31" s="1"/>
  <c r="BV24" s="1"/>
  <c r="BV23" s="1"/>
  <c r="BV22" s="1"/>
  <c r="BV21" s="1"/>
  <c r="BP48"/>
  <c r="BP31" s="1"/>
  <c r="BP24" s="1"/>
  <c r="BP23" s="1"/>
  <c r="BP22" s="1"/>
  <c r="BP21" s="1"/>
  <c r="BO48"/>
  <c r="BO31" s="1"/>
  <c r="BO24" s="1"/>
  <c r="BO23" s="1"/>
  <c r="BO22" s="1"/>
  <c r="BO21" s="1"/>
  <c r="BI48"/>
  <c r="BI31" s="1"/>
  <c r="BI24" s="1"/>
  <c r="BI23" s="1"/>
  <c r="BI22" s="1"/>
  <c r="BI21" s="1"/>
  <c r="BH48"/>
  <c r="BH31" s="1"/>
  <c r="BH24" s="1"/>
  <c r="BH23" s="1"/>
  <c r="BH22" s="1"/>
  <c r="BH21" s="1"/>
  <c r="BB48"/>
  <c r="BB31" s="1"/>
  <c r="BB24" s="1"/>
  <c r="BB23" s="1"/>
  <c r="BB22" s="1"/>
  <c r="BB21" s="1"/>
  <c r="BA48"/>
  <c r="BA31" s="1"/>
  <c r="BA24" s="1"/>
  <c r="BA23" s="1"/>
  <c r="BA22" s="1"/>
  <c r="BA21" s="1"/>
  <c r="AU48"/>
  <c r="AU31" s="1"/>
  <c r="AU24" s="1"/>
  <c r="AU23" s="1"/>
  <c r="AU22" s="1"/>
  <c r="AU21" s="1"/>
  <c r="AT48"/>
  <c r="AT31" s="1"/>
  <c r="AT24" s="1"/>
  <c r="AT23" s="1"/>
  <c r="AT22" s="1"/>
  <c r="AT21" s="1"/>
  <c r="AN48"/>
  <c r="AN31" s="1"/>
  <c r="AN24" s="1"/>
  <c r="AN23" s="1"/>
  <c r="AN22" s="1"/>
  <c r="AN21" s="1"/>
  <c r="AM48"/>
  <c r="AM31" s="1"/>
  <c r="AM24" s="1"/>
  <c r="AM23" s="1"/>
  <c r="AM22" s="1"/>
  <c r="AM21" s="1"/>
  <c r="AG48"/>
  <c r="AG31" s="1"/>
  <c r="AG24" s="1"/>
  <c r="AG23" s="1"/>
  <c r="AG22" s="1"/>
  <c r="AG21" s="1"/>
  <c r="AF48"/>
  <c r="AF31" s="1"/>
  <c r="AF24" s="1"/>
  <c r="AF23" s="1"/>
  <c r="AF22" s="1"/>
  <c r="AF21" s="1"/>
  <c r="Z48"/>
  <c r="Z24" s="1"/>
  <c r="Z23" s="1"/>
  <c r="Z22" s="1"/>
  <c r="Z21" s="1"/>
  <c r="Y48"/>
  <c r="Y31" s="1"/>
  <c r="Y24" s="1"/>
  <c r="Y23" s="1"/>
  <c r="Y22" s="1"/>
  <c r="Y21" s="1"/>
  <c r="S48"/>
  <c r="S24" s="1"/>
  <c r="S23" s="1"/>
  <c r="S22" s="1"/>
  <c r="S21" s="1"/>
  <c r="R48"/>
  <c r="R31" s="1"/>
  <c r="R24" s="1"/>
  <c r="R23" s="1"/>
  <c r="R22" s="1"/>
  <c r="R21" s="1"/>
  <c r="L48"/>
  <c r="L24" s="1"/>
  <c r="K48"/>
  <c r="K31" s="1"/>
  <c r="K24" s="1"/>
  <c r="K23" s="1"/>
  <c r="K22" s="1"/>
  <c r="K21" s="1"/>
  <c r="E48"/>
  <c r="D48"/>
  <c r="F48"/>
  <c r="CD51" i="17"/>
  <c r="CC51"/>
  <c r="BW51"/>
  <c r="BV51"/>
  <c r="BP51"/>
  <c r="BO51"/>
  <c r="BI51"/>
  <c r="BH51"/>
  <c r="BB51"/>
  <c r="BA51"/>
  <c r="AU51"/>
  <c r="AT51"/>
  <c r="AN51"/>
  <c r="AM51"/>
  <c r="AG51"/>
  <c r="AF51"/>
  <c r="Z51"/>
  <c r="Y51"/>
  <c r="S51"/>
  <c r="R51"/>
  <c r="L51"/>
  <c r="K51"/>
  <c r="E51"/>
  <c r="E23" s="1"/>
  <c r="E22" s="1"/>
  <c r="E21" s="1"/>
  <c r="D51"/>
  <c r="D23" s="1"/>
  <c r="D22" s="1"/>
  <c r="D21" s="1"/>
  <c r="F51"/>
  <c r="CD49" i="16"/>
  <c r="CD23" s="1"/>
  <c r="CD22" s="1"/>
  <c r="CD21" s="1"/>
  <c r="CC49"/>
  <c r="CC23" s="1"/>
  <c r="CC22" s="1"/>
  <c r="CC21" s="1"/>
  <c r="BW49"/>
  <c r="BW23" s="1"/>
  <c r="BW22" s="1"/>
  <c r="BW21" s="1"/>
  <c r="BV49"/>
  <c r="BV23" s="1"/>
  <c r="BV22" s="1"/>
  <c r="BV21" s="1"/>
  <c r="BP49"/>
  <c r="BP23" s="1"/>
  <c r="BP22" s="1"/>
  <c r="BP21" s="1"/>
  <c r="BO49"/>
  <c r="BO23" s="1"/>
  <c r="BO22" s="1"/>
  <c r="BO21" s="1"/>
  <c r="BI49"/>
  <c r="BI23" s="1"/>
  <c r="BI22" s="1"/>
  <c r="BI21" s="1"/>
  <c r="BH49"/>
  <c r="BH23" s="1"/>
  <c r="BH22" s="1"/>
  <c r="BH21" s="1"/>
  <c r="BB49"/>
  <c r="BB23" s="1"/>
  <c r="BB22" s="1"/>
  <c r="BB21" s="1"/>
  <c r="BA49"/>
  <c r="BA23" s="1"/>
  <c r="BA22" s="1"/>
  <c r="BA21" s="1"/>
  <c r="AU49"/>
  <c r="AU23" s="1"/>
  <c r="AU22" s="1"/>
  <c r="AU21" s="1"/>
  <c r="AT49"/>
  <c r="AT23" s="1"/>
  <c r="AT22" s="1"/>
  <c r="AT21" s="1"/>
  <c r="AN49"/>
  <c r="AN23" s="1"/>
  <c r="AN22" s="1"/>
  <c r="AN21" s="1"/>
  <c r="AM49"/>
  <c r="AM23" s="1"/>
  <c r="AM22" s="1"/>
  <c r="AG49"/>
  <c r="AG23" s="1"/>
  <c r="AG22" s="1"/>
  <c r="AG21" s="1"/>
  <c r="AF49"/>
  <c r="AF23" s="1"/>
  <c r="AF22" s="1"/>
  <c r="Z49"/>
  <c r="Z23" s="1"/>
  <c r="Z22" s="1"/>
  <c r="Z21" s="1"/>
  <c r="Y49"/>
  <c r="Y23" s="1"/>
  <c r="Y22" s="1"/>
  <c r="Y21" s="1"/>
  <c r="S49"/>
  <c r="S23" s="1"/>
  <c r="S22" s="1"/>
  <c r="S21" s="1"/>
  <c r="R49"/>
  <c r="R23" s="1"/>
  <c r="R22" s="1"/>
  <c r="R21" s="1"/>
  <c r="L49"/>
  <c r="L23" s="1"/>
  <c r="L22" s="1"/>
  <c r="L21" s="1"/>
  <c r="K49"/>
  <c r="K23" s="1"/>
  <c r="K22" s="1"/>
  <c r="K21" s="1"/>
  <c r="F49"/>
  <c r="CD49" i="15"/>
  <c r="CD23" s="1"/>
  <c r="CD22" s="1"/>
  <c r="CD21" s="1"/>
  <c r="CC49"/>
  <c r="CC23" s="1"/>
  <c r="CC22" s="1"/>
  <c r="CC21" s="1"/>
  <c r="BW49"/>
  <c r="BW23" s="1"/>
  <c r="BW22" s="1"/>
  <c r="BW21" s="1"/>
  <c r="BV49"/>
  <c r="BV23" s="1"/>
  <c r="BV22" s="1"/>
  <c r="BV21" s="1"/>
  <c r="BP49"/>
  <c r="BP23" s="1"/>
  <c r="BP22" s="1"/>
  <c r="BP21" s="1"/>
  <c r="BO49"/>
  <c r="BO23" s="1"/>
  <c r="BO22" s="1"/>
  <c r="BO21" s="1"/>
  <c r="BI49"/>
  <c r="BI23" s="1"/>
  <c r="BI22" s="1"/>
  <c r="BI21" s="1"/>
  <c r="BH49"/>
  <c r="BH23" s="1"/>
  <c r="BH22" s="1"/>
  <c r="BH21" s="1"/>
  <c r="BB49"/>
  <c r="BB23" s="1"/>
  <c r="BB22" s="1"/>
  <c r="BB21" s="1"/>
  <c r="BA49"/>
  <c r="BA23" s="1"/>
  <c r="BA22" s="1"/>
  <c r="BA21" s="1"/>
  <c r="AU49"/>
  <c r="AU23" s="1"/>
  <c r="AU22" s="1"/>
  <c r="AU21" s="1"/>
  <c r="AT49"/>
  <c r="AT23" s="1"/>
  <c r="AT22" s="1"/>
  <c r="AT21" s="1"/>
  <c r="AN49"/>
  <c r="AN23" s="1"/>
  <c r="AN22" s="1"/>
  <c r="AN21" s="1"/>
  <c r="AM49"/>
  <c r="AM23" s="1"/>
  <c r="AM22" s="1"/>
  <c r="AM21" s="1"/>
  <c r="AG49"/>
  <c r="AG23" s="1"/>
  <c r="AG22" s="1"/>
  <c r="AG21" s="1"/>
  <c r="AF49"/>
  <c r="AF23" s="1"/>
  <c r="AF22" s="1"/>
  <c r="AF21" s="1"/>
  <c r="Z49"/>
  <c r="Z23" s="1"/>
  <c r="Z22" s="1"/>
  <c r="Z21" s="1"/>
  <c r="Y49"/>
  <c r="Y23" s="1"/>
  <c r="Y22" s="1"/>
  <c r="Y21" s="1"/>
  <c r="S49"/>
  <c r="S23" s="1"/>
  <c r="S22" s="1"/>
  <c r="S21" s="1"/>
  <c r="R49"/>
  <c r="L49"/>
  <c r="L23" s="1"/>
  <c r="L22" s="1"/>
  <c r="L21" s="1"/>
  <c r="K49"/>
  <c r="K23" s="1"/>
  <c r="K22" s="1"/>
  <c r="K21" s="1"/>
  <c r="F49"/>
  <c r="CD50" i="14"/>
  <c r="CC50"/>
  <c r="BW50"/>
  <c r="BV50"/>
  <c r="BP50"/>
  <c r="BO50"/>
  <c r="BI50"/>
  <c r="BH50"/>
  <c r="BB50"/>
  <c r="BA50"/>
  <c r="AU50"/>
  <c r="AT50"/>
  <c r="AN50"/>
  <c r="AM50"/>
  <c r="AG50"/>
  <c r="AF50"/>
  <c r="Z50"/>
  <c r="Z23" s="1"/>
  <c r="Z22" s="1"/>
  <c r="Z21" s="1"/>
  <c r="Y50"/>
  <c r="S50"/>
  <c r="R50"/>
  <c r="L50"/>
  <c r="K50"/>
  <c r="C50"/>
  <c r="F50" s="1"/>
  <c r="CD51" i="13"/>
  <c r="CD23" s="1"/>
  <c r="CD22" s="1"/>
  <c r="CD21" s="1"/>
  <c r="CC51"/>
  <c r="CC23" s="1"/>
  <c r="CC22" s="1"/>
  <c r="CC21" s="1"/>
  <c r="BW51"/>
  <c r="BW23" s="1"/>
  <c r="BW22" s="1"/>
  <c r="BW21" s="1"/>
  <c r="BV51"/>
  <c r="BV23" s="1"/>
  <c r="BV22" s="1"/>
  <c r="BV21" s="1"/>
  <c r="BP51"/>
  <c r="BP23" s="1"/>
  <c r="BP22" s="1"/>
  <c r="BP21" s="1"/>
  <c r="BO51"/>
  <c r="BO23" s="1"/>
  <c r="BO22" s="1"/>
  <c r="BO21" s="1"/>
  <c r="BI51"/>
  <c r="BI23" s="1"/>
  <c r="BI22" s="1"/>
  <c r="BI21" s="1"/>
  <c r="BH51"/>
  <c r="BH23" s="1"/>
  <c r="BH22" s="1"/>
  <c r="BH21" s="1"/>
  <c r="BB51"/>
  <c r="BB23" s="1"/>
  <c r="BB22" s="1"/>
  <c r="BB21" s="1"/>
  <c r="BA51"/>
  <c r="BA23" s="1"/>
  <c r="BA22" s="1"/>
  <c r="BA21" s="1"/>
  <c r="AU51"/>
  <c r="AU23" s="1"/>
  <c r="AU22" s="1"/>
  <c r="AU21" s="1"/>
  <c r="AT51"/>
  <c r="AT23" s="1"/>
  <c r="AT22" s="1"/>
  <c r="AT21" s="1"/>
  <c r="AN51"/>
  <c r="AN23" s="1"/>
  <c r="AN22" s="1"/>
  <c r="AN21" s="1"/>
  <c r="AM51"/>
  <c r="AM23" s="1"/>
  <c r="AM22" s="1"/>
  <c r="AM21" s="1"/>
  <c r="AG51"/>
  <c r="AG23" s="1"/>
  <c r="AG22" s="1"/>
  <c r="AG21" s="1"/>
  <c r="AF51"/>
  <c r="AF23" s="1"/>
  <c r="AF22" s="1"/>
  <c r="AF21" s="1"/>
  <c r="Z51"/>
  <c r="Z23" s="1"/>
  <c r="Z22" s="1"/>
  <c r="Z21" s="1"/>
  <c r="Y51"/>
  <c r="Y23" s="1"/>
  <c r="Y22" s="1"/>
  <c r="Y21" s="1"/>
  <c r="S51"/>
  <c r="S23" s="1"/>
  <c r="S22" s="1"/>
  <c r="S21" s="1"/>
  <c r="R51"/>
  <c r="R23" s="1"/>
  <c r="R22" s="1"/>
  <c r="R21" s="1"/>
  <c r="L51"/>
  <c r="L23" s="1"/>
  <c r="L22" s="1"/>
  <c r="L21" s="1"/>
  <c r="K51"/>
  <c r="K23" s="1"/>
  <c r="K22" s="1"/>
  <c r="K21" s="1"/>
  <c r="F51"/>
  <c r="CD49" i="10"/>
  <c r="CD23" s="1"/>
  <c r="CD22" s="1"/>
  <c r="CD21" s="1"/>
  <c r="BW49"/>
  <c r="BW23" s="1"/>
  <c r="BW22" s="1"/>
  <c r="BW21" s="1"/>
  <c r="BV49"/>
  <c r="BV23" s="1"/>
  <c r="BV22" s="1"/>
  <c r="BV21" s="1"/>
  <c r="BP49"/>
  <c r="BP23" s="1"/>
  <c r="BP22" s="1"/>
  <c r="BP21" s="1"/>
  <c r="BO49"/>
  <c r="BO23" s="1"/>
  <c r="BO22" s="1"/>
  <c r="BO21" s="1"/>
  <c r="BI49"/>
  <c r="BI23" s="1"/>
  <c r="BI22" s="1"/>
  <c r="BI21" s="1"/>
  <c r="BH49"/>
  <c r="BH23" s="1"/>
  <c r="BH22" s="1"/>
  <c r="BH21" s="1"/>
  <c r="BB49"/>
  <c r="BB23" s="1"/>
  <c r="BB22" s="1"/>
  <c r="BB21" s="1"/>
  <c r="BA49"/>
  <c r="BA23" s="1"/>
  <c r="BA22" s="1"/>
  <c r="BA21" s="1"/>
  <c r="AU49"/>
  <c r="AU23" s="1"/>
  <c r="AU22" s="1"/>
  <c r="AU21" s="1"/>
  <c r="AT49"/>
  <c r="AT23" s="1"/>
  <c r="AT22" s="1"/>
  <c r="AT21" s="1"/>
  <c r="AN49"/>
  <c r="AN23" s="1"/>
  <c r="AN22" s="1"/>
  <c r="AN21" s="1"/>
  <c r="AM49"/>
  <c r="AM23" s="1"/>
  <c r="AM22" s="1"/>
  <c r="AM21" s="1"/>
  <c r="AG49"/>
  <c r="AG23" s="1"/>
  <c r="AG22" s="1"/>
  <c r="AG21" s="1"/>
  <c r="AF49"/>
  <c r="AF23" s="1"/>
  <c r="AF22" s="1"/>
  <c r="AF21" s="1"/>
  <c r="Z49"/>
  <c r="Z23" s="1"/>
  <c r="Z22" s="1"/>
  <c r="Z21" s="1"/>
  <c r="Y49"/>
  <c r="Y23" s="1"/>
  <c r="Y22" s="1"/>
  <c r="Y21" s="1"/>
  <c r="S49"/>
  <c r="S23" s="1"/>
  <c r="S22" s="1"/>
  <c r="S21" s="1"/>
  <c r="R49"/>
  <c r="R23" s="1"/>
  <c r="R22" s="1"/>
  <c r="R21" s="1"/>
  <c r="L49"/>
  <c r="L23" s="1"/>
  <c r="L22" s="1"/>
  <c r="L21" s="1"/>
  <c r="K49"/>
  <c r="K23" s="1"/>
  <c r="K22" s="1"/>
  <c r="K21" s="1"/>
  <c r="F49"/>
  <c r="F51" i="12"/>
  <c r="F52" i="11"/>
  <c r="C50" i="8"/>
  <c r="F50" s="1"/>
  <c r="E51" i="9"/>
  <c r="D51"/>
  <c r="F51"/>
  <c r="CD49" i="7"/>
  <c r="CC49"/>
  <c r="BW49"/>
  <c r="BV49"/>
  <c r="BP49"/>
  <c r="BO49"/>
  <c r="BI49"/>
  <c r="BH49"/>
  <c r="BB49"/>
  <c r="BA49"/>
  <c r="AU49"/>
  <c r="AU23" s="1"/>
  <c r="AU22" s="1"/>
  <c r="AU21" s="1"/>
  <c r="AT49"/>
  <c r="AN49"/>
  <c r="AM49"/>
  <c r="AG49"/>
  <c r="AF49"/>
  <c r="Z49"/>
  <c r="Y49"/>
  <c r="S49"/>
  <c r="R49"/>
  <c r="L49"/>
  <c r="K49"/>
  <c r="E49"/>
  <c r="D49"/>
  <c r="C49"/>
  <c r="F49" s="1"/>
  <c r="CD50" i="6"/>
  <c r="CC50"/>
  <c r="BW50"/>
  <c r="BV50"/>
  <c r="BP50"/>
  <c r="BO50"/>
  <c r="BI50"/>
  <c r="BH50"/>
  <c r="BB50"/>
  <c r="BA50"/>
  <c r="AU50"/>
  <c r="AT50"/>
  <c r="AN50"/>
  <c r="AM50"/>
  <c r="AM23" s="1"/>
  <c r="AM22" s="1"/>
  <c r="AM21" s="1"/>
  <c r="AG50"/>
  <c r="AF50"/>
  <c r="Z50"/>
  <c r="Y50"/>
  <c r="S50"/>
  <c r="R50"/>
  <c r="L50"/>
  <c r="K50"/>
  <c r="E50"/>
  <c r="D50"/>
  <c r="C50"/>
  <c r="F50" s="1"/>
  <c r="F51" i="5"/>
  <c r="F49" i="4"/>
  <c r="F55" i="26"/>
  <c r="CD32" i="22"/>
  <c r="CD23" s="1"/>
  <c r="CD22" s="1"/>
  <c r="CD21" s="1"/>
  <c r="CC32"/>
  <c r="CC23" s="1"/>
  <c r="CC22" s="1"/>
  <c r="CC21" s="1"/>
  <c r="BW32"/>
  <c r="BW23" s="1"/>
  <c r="BW22" s="1"/>
  <c r="BW21" s="1"/>
  <c r="BV32"/>
  <c r="BV23" s="1"/>
  <c r="BV22" s="1"/>
  <c r="BV21" s="1"/>
  <c r="BP32"/>
  <c r="BP23" s="1"/>
  <c r="BP22" s="1"/>
  <c r="BP21" s="1"/>
  <c r="BO32"/>
  <c r="BO23" s="1"/>
  <c r="BO22" s="1"/>
  <c r="BO21" s="1"/>
  <c r="BI32"/>
  <c r="BI23" s="1"/>
  <c r="BI22" s="1"/>
  <c r="BI21" s="1"/>
  <c r="BH32"/>
  <c r="BH23" s="1"/>
  <c r="BH22" s="1"/>
  <c r="BH21" s="1"/>
  <c r="BB32"/>
  <c r="BB23" s="1"/>
  <c r="BB22" s="1"/>
  <c r="BB21" s="1"/>
  <c r="BA32"/>
  <c r="BA23" s="1"/>
  <c r="BA22" s="1"/>
  <c r="BA21" s="1"/>
  <c r="AU32"/>
  <c r="AT32"/>
  <c r="AT23" s="1"/>
  <c r="AT22" s="1"/>
  <c r="AT21" s="1"/>
  <c r="AN32"/>
  <c r="AM32"/>
  <c r="AM23" s="1"/>
  <c r="AM22" s="1"/>
  <c r="AM21" s="1"/>
  <c r="AG32"/>
  <c r="AF32"/>
  <c r="AF23" s="1"/>
  <c r="AF22" s="1"/>
  <c r="AF21" s="1"/>
  <c r="Z32"/>
  <c r="Z23" s="1"/>
  <c r="Z22" s="1"/>
  <c r="Z21" s="1"/>
  <c r="Y32"/>
  <c r="Y23" s="1"/>
  <c r="Y22" s="1"/>
  <c r="S32"/>
  <c r="S23" s="1"/>
  <c r="S22" s="1"/>
  <c r="S21" s="1"/>
  <c r="R32"/>
  <c r="R23" s="1"/>
  <c r="R22" s="1"/>
  <c r="R21" s="1"/>
  <c r="L32"/>
  <c r="L23" s="1"/>
  <c r="L22" s="1"/>
  <c r="L21" s="1"/>
  <c r="K32"/>
  <c r="K23" s="1"/>
  <c r="K22" s="1"/>
  <c r="K21" s="1"/>
  <c r="D32"/>
  <c r="D23" s="1"/>
  <c r="D22" s="1"/>
  <c r="D21" s="1"/>
  <c r="C32"/>
  <c r="CD33" i="23"/>
  <c r="CD23" s="1"/>
  <c r="CD22" s="1"/>
  <c r="CD21" s="1"/>
  <c r="CC33"/>
  <c r="CC23" s="1"/>
  <c r="CC22" s="1"/>
  <c r="CC21" s="1"/>
  <c r="BW33"/>
  <c r="BW23" s="1"/>
  <c r="BW22" s="1"/>
  <c r="BW21" s="1"/>
  <c r="BV33"/>
  <c r="BV23" s="1"/>
  <c r="BV22" s="1"/>
  <c r="BV21" s="1"/>
  <c r="BP33"/>
  <c r="BP23" s="1"/>
  <c r="BP22" s="1"/>
  <c r="BP21" s="1"/>
  <c r="BO33"/>
  <c r="BO23" s="1"/>
  <c r="BO22" s="1"/>
  <c r="BO21" s="1"/>
  <c r="BI33"/>
  <c r="BI23" s="1"/>
  <c r="BI22" s="1"/>
  <c r="BI21" s="1"/>
  <c r="BH33"/>
  <c r="BH23" s="1"/>
  <c r="BH22" s="1"/>
  <c r="BH21" s="1"/>
  <c r="BB33"/>
  <c r="BB23" s="1"/>
  <c r="BB22" s="1"/>
  <c r="BB21" s="1"/>
  <c r="BA33"/>
  <c r="BA23" s="1"/>
  <c r="BA22" s="1"/>
  <c r="BA21" s="1"/>
  <c r="AU33"/>
  <c r="AU23" s="1"/>
  <c r="AU22" s="1"/>
  <c r="AU21" s="1"/>
  <c r="AT33"/>
  <c r="AT23" s="1"/>
  <c r="AT22" s="1"/>
  <c r="AT21" s="1"/>
  <c r="AN33"/>
  <c r="AN23" s="1"/>
  <c r="AN22" s="1"/>
  <c r="AN21" s="1"/>
  <c r="AM33"/>
  <c r="AM23" s="1"/>
  <c r="AM22" s="1"/>
  <c r="AM21" s="1"/>
  <c r="AG33"/>
  <c r="AG23" s="1"/>
  <c r="AG22" s="1"/>
  <c r="AG21" s="1"/>
  <c r="AF33"/>
  <c r="AF23" s="1"/>
  <c r="AF22" s="1"/>
  <c r="AF21" s="1"/>
  <c r="Z33"/>
  <c r="Z23" s="1"/>
  <c r="Z22" s="1"/>
  <c r="Z21" s="1"/>
  <c r="Y33"/>
  <c r="Y23" s="1"/>
  <c r="Y22" s="1"/>
  <c r="Y21" s="1"/>
  <c r="S33"/>
  <c r="S23" s="1"/>
  <c r="S22" s="1"/>
  <c r="S21" s="1"/>
  <c r="R33"/>
  <c r="R23" s="1"/>
  <c r="R22" s="1"/>
  <c r="R21" s="1"/>
  <c r="L23"/>
  <c r="L22" s="1"/>
  <c r="L21" s="1"/>
  <c r="E33" i="20"/>
  <c r="D33"/>
  <c r="F33"/>
  <c r="CD32" i="19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S32"/>
  <c r="R32"/>
  <c r="L32"/>
  <c r="K32"/>
  <c r="E32"/>
  <c r="D32"/>
  <c r="E31" i="18"/>
  <c r="D31"/>
  <c r="CD33" i="17"/>
  <c r="CD23" s="1"/>
  <c r="CD22" s="1"/>
  <c r="CD21" s="1"/>
  <c r="CC33"/>
  <c r="CC23" s="1"/>
  <c r="CC22" s="1"/>
  <c r="CC21" s="1"/>
  <c r="BW33"/>
  <c r="BW23" s="1"/>
  <c r="BW22" s="1"/>
  <c r="BW21" s="1"/>
  <c r="BV33"/>
  <c r="BV23" s="1"/>
  <c r="BV22" s="1"/>
  <c r="BV21" s="1"/>
  <c r="BP33"/>
  <c r="BP23" s="1"/>
  <c r="BP22" s="1"/>
  <c r="BP21" s="1"/>
  <c r="BO33"/>
  <c r="BO23" s="1"/>
  <c r="BO22" s="1"/>
  <c r="BO21" s="1"/>
  <c r="BI33"/>
  <c r="BI23" s="1"/>
  <c r="BI22" s="1"/>
  <c r="BI21" s="1"/>
  <c r="BH33"/>
  <c r="BH23" s="1"/>
  <c r="BH22" s="1"/>
  <c r="BH21" s="1"/>
  <c r="BB33"/>
  <c r="BB23" s="1"/>
  <c r="BB22" s="1"/>
  <c r="BB21" s="1"/>
  <c r="BA33"/>
  <c r="BA23" s="1"/>
  <c r="BA22" s="1"/>
  <c r="BA21" s="1"/>
  <c r="AU33"/>
  <c r="AU23" s="1"/>
  <c r="AU22" s="1"/>
  <c r="AU21" s="1"/>
  <c r="AT33"/>
  <c r="AT23" s="1"/>
  <c r="AT22" s="1"/>
  <c r="AN33"/>
  <c r="AN23" s="1"/>
  <c r="AN22" s="1"/>
  <c r="AN21" s="1"/>
  <c r="AM33"/>
  <c r="AM23" s="1"/>
  <c r="AM22" s="1"/>
  <c r="AM21" s="1"/>
  <c r="AG33"/>
  <c r="AF33"/>
  <c r="AF23" s="1"/>
  <c r="AF22" s="1"/>
  <c r="AF21" s="1"/>
  <c r="Z33"/>
  <c r="Y33"/>
  <c r="Y23" s="1"/>
  <c r="Y22" s="1"/>
  <c r="Y21" s="1"/>
  <c r="S33"/>
  <c r="R33"/>
  <c r="R23" s="1"/>
  <c r="R22" s="1"/>
  <c r="R21" s="1"/>
  <c r="L33"/>
  <c r="L23" s="1"/>
  <c r="L22" s="1"/>
  <c r="L21" s="1"/>
  <c r="K33"/>
  <c r="K23" s="1"/>
  <c r="K22" s="1"/>
  <c r="K21" s="1"/>
  <c r="F32" i="16"/>
  <c r="CD32" i="14"/>
  <c r="CC32"/>
  <c r="BW32"/>
  <c r="BV32"/>
  <c r="BP32"/>
  <c r="BO32"/>
  <c r="BI32"/>
  <c r="BH32"/>
  <c r="BB32"/>
  <c r="BA32"/>
  <c r="AU32"/>
  <c r="AU23" s="1"/>
  <c r="AU22" s="1"/>
  <c r="AU21" s="1"/>
  <c r="AT32"/>
  <c r="AN32"/>
  <c r="AM32"/>
  <c r="AG32"/>
  <c r="AF32"/>
  <c r="Z32"/>
  <c r="Y32"/>
  <c r="Y23" s="1"/>
  <c r="Y22" s="1"/>
  <c r="Y21" s="1"/>
  <c r="S32"/>
  <c r="R32"/>
  <c r="K32"/>
  <c r="C32"/>
  <c r="F32" s="1"/>
  <c r="F33" i="13"/>
  <c r="E32" i="9"/>
  <c r="D32"/>
  <c r="F32"/>
  <c r="CD32" i="7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S32"/>
  <c r="R32"/>
  <c r="L32"/>
  <c r="K32"/>
  <c r="E32"/>
  <c r="D32"/>
  <c r="CD32" i="6"/>
  <c r="CC32"/>
  <c r="BW32"/>
  <c r="BV32"/>
  <c r="BP32"/>
  <c r="BO32"/>
  <c r="BI32"/>
  <c r="BH32"/>
  <c r="BB32"/>
  <c r="BA32"/>
  <c r="AU32"/>
  <c r="AT32"/>
  <c r="AT23" s="1"/>
  <c r="AT22" s="1"/>
  <c r="AT21" s="1"/>
  <c r="AN32"/>
  <c r="AN23" s="1"/>
  <c r="AN22" s="1"/>
  <c r="AN21" s="1"/>
  <c r="AM32"/>
  <c r="AG32"/>
  <c r="AF32"/>
  <c r="Z32"/>
  <c r="Y32"/>
  <c r="S32"/>
  <c r="R32"/>
  <c r="L32"/>
  <c r="K32"/>
  <c r="E32"/>
  <c r="E23" s="1"/>
  <c r="E22" s="1"/>
  <c r="E21" s="1"/>
  <c r="D32"/>
  <c r="F24" i="22"/>
  <c r="E23"/>
  <c r="E22" s="1"/>
  <c r="E21" s="1"/>
  <c r="E24" i="20"/>
  <c r="D24"/>
  <c r="F24" s="1"/>
  <c r="E23"/>
  <c r="E22" s="1"/>
  <c r="E21" s="1"/>
  <c r="CD24" i="19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R23" s="1"/>
  <c r="R22" s="1"/>
  <c r="R21" s="1"/>
  <c r="L24"/>
  <c r="L23" s="1"/>
  <c r="L22" s="1"/>
  <c r="L21" s="1"/>
  <c r="K24"/>
  <c r="E24"/>
  <c r="D24"/>
  <c r="CD23"/>
  <c r="CC23"/>
  <c r="BW23"/>
  <c r="BV23"/>
  <c r="BP23"/>
  <c r="BO23"/>
  <c r="BI23"/>
  <c r="BH23"/>
  <c r="BB23"/>
  <c r="BA23"/>
  <c r="AU23"/>
  <c r="AU22" s="1"/>
  <c r="AU21" s="1"/>
  <c r="AT23"/>
  <c r="AM23"/>
  <c r="AF23"/>
  <c r="Y23"/>
  <c r="K23"/>
  <c r="E23"/>
  <c r="E22" s="1"/>
  <c r="E21" s="1"/>
  <c r="D23"/>
  <c r="CD22"/>
  <c r="CC22"/>
  <c r="BW22"/>
  <c r="BV22"/>
  <c r="BP22"/>
  <c r="BO22"/>
  <c r="BI22"/>
  <c r="BH22"/>
  <c r="BB22"/>
  <c r="BA22"/>
  <c r="AT22"/>
  <c r="AM22"/>
  <c r="AF22"/>
  <c r="Y22"/>
  <c r="K22"/>
  <c r="K21" s="1"/>
  <c r="D22"/>
  <c r="CD21"/>
  <c r="CC21"/>
  <c r="BW21"/>
  <c r="BV21"/>
  <c r="BP21"/>
  <c r="BO21"/>
  <c r="BI21"/>
  <c r="BH21"/>
  <c r="BB21"/>
  <c r="BA21"/>
  <c r="AT21"/>
  <c r="AM21"/>
  <c r="AF21"/>
  <c r="Y21"/>
  <c r="D21"/>
  <c r="E24" i="18"/>
  <c r="D24"/>
  <c r="E23"/>
  <c r="D23"/>
  <c r="E22"/>
  <c r="D22"/>
  <c r="E21"/>
  <c r="D21"/>
  <c r="F24" i="16"/>
  <c r="C24" i="15"/>
  <c r="CD24" i="1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K24"/>
  <c r="K23" s="1"/>
  <c r="K22" s="1"/>
  <c r="K21" s="1"/>
  <c r="C24"/>
  <c r="CD23"/>
  <c r="CC23"/>
  <c r="BW23"/>
  <c r="BV23"/>
  <c r="BP23"/>
  <c r="BO23"/>
  <c r="BI23"/>
  <c r="BH23"/>
  <c r="BB23"/>
  <c r="BA23"/>
  <c r="AT23"/>
  <c r="AM23"/>
  <c r="AF23"/>
  <c r="S23"/>
  <c r="S22" s="1"/>
  <c r="S21" s="1"/>
  <c r="R23"/>
  <c r="L23"/>
  <c r="L22" s="1"/>
  <c r="L21" s="1"/>
  <c r="CD22"/>
  <c r="CC22"/>
  <c r="BW22"/>
  <c r="BV22"/>
  <c r="BP22"/>
  <c r="BO22"/>
  <c r="BI22"/>
  <c r="BH22"/>
  <c r="BB22"/>
  <c r="BA22"/>
  <c r="AT22"/>
  <c r="AM22"/>
  <c r="AF22"/>
  <c r="R22"/>
  <c r="CD21"/>
  <c r="CC21"/>
  <c r="BW21"/>
  <c r="BV21"/>
  <c r="BP21"/>
  <c r="BO21"/>
  <c r="BI21"/>
  <c r="BH21"/>
  <c r="BB21"/>
  <c r="BA21"/>
  <c r="AT21"/>
  <c r="AM21"/>
  <c r="AF21"/>
  <c r="R21"/>
  <c r="F24" i="13"/>
  <c r="F23"/>
  <c r="F24" i="10"/>
  <c r="E24" i="9"/>
  <c r="D24"/>
  <c r="F24"/>
  <c r="E23"/>
  <c r="D23"/>
  <c r="E22"/>
  <c r="D22"/>
  <c r="E21"/>
  <c r="D21"/>
  <c r="CD24" i="7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L23" s="1"/>
  <c r="L22" s="1"/>
  <c r="L21" s="1"/>
  <c r="K24"/>
  <c r="K23" s="1"/>
  <c r="K22" s="1"/>
  <c r="K21" s="1"/>
  <c r="E24"/>
  <c r="D24"/>
  <c r="C24"/>
  <c r="CD23"/>
  <c r="CC23"/>
  <c r="BW23"/>
  <c r="BV23"/>
  <c r="BP23"/>
  <c r="BO23"/>
  <c r="BI23"/>
  <c r="BH23"/>
  <c r="BB23"/>
  <c r="BA23"/>
  <c r="AT23"/>
  <c r="AM23"/>
  <c r="AF23"/>
  <c r="Y23"/>
  <c r="S23"/>
  <c r="R23"/>
  <c r="E23"/>
  <c r="D23"/>
  <c r="CD22"/>
  <c r="CC22"/>
  <c r="BW22"/>
  <c r="BV22"/>
  <c r="BP22"/>
  <c r="BO22"/>
  <c r="BI22"/>
  <c r="BH22"/>
  <c r="BB22"/>
  <c r="BA22"/>
  <c r="AT22"/>
  <c r="AM22"/>
  <c r="AF22"/>
  <c r="Y22"/>
  <c r="S22"/>
  <c r="R22"/>
  <c r="E22"/>
  <c r="D22"/>
  <c r="CD21"/>
  <c r="CC21"/>
  <c r="BW21"/>
  <c r="BV21"/>
  <c r="BP21"/>
  <c r="BO21"/>
  <c r="BI21"/>
  <c r="BH21"/>
  <c r="BB21"/>
  <c r="BA21"/>
  <c r="AT21"/>
  <c r="AM21"/>
  <c r="AF21"/>
  <c r="Y21"/>
  <c r="S21"/>
  <c r="R21"/>
  <c r="E21"/>
  <c r="D21"/>
  <c r="CD24" i="6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Y23" s="1"/>
  <c r="S24"/>
  <c r="R24"/>
  <c r="L24"/>
  <c r="K24"/>
  <c r="K23" s="1"/>
  <c r="E24"/>
  <c r="D24"/>
  <c r="C24"/>
  <c r="CD23"/>
  <c r="CC23"/>
  <c r="BW23"/>
  <c r="BV23"/>
  <c r="BP23"/>
  <c r="BO23"/>
  <c r="BI23"/>
  <c r="BH23"/>
  <c r="BB23"/>
  <c r="BA23"/>
  <c r="AF23"/>
  <c r="S23"/>
  <c r="R23"/>
  <c r="D23"/>
  <c r="CD22"/>
  <c r="CC22"/>
  <c r="BW22"/>
  <c r="BV22"/>
  <c r="BP22"/>
  <c r="BO22"/>
  <c r="BI22"/>
  <c r="BH22"/>
  <c r="BB22"/>
  <c r="BA22"/>
  <c r="AF22"/>
  <c r="Y22"/>
  <c r="S22"/>
  <c r="R22"/>
  <c r="K22"/>
  <c r="D22"/>
  <c r="CD21"/>
  <c r="CC21"/>
  <c r="BW21"/>
  <c r="BV21"/>
  <c r="BP21"/>
  <c r="BO21"/>
  <c r="BI21"/>
  <c r="BH21"/>
  <c r="BB21"/>
  <c r="BA21"/>
  <c r="AF21"/>
  <c r="Y21"/>
  <c r="S21"/>
  <c r="R21"/>
  <c r="K21"/>
  <c r="D21"/>
  <c r="F24" i="4"/>
  <c r="F37" i="3"/>
  <c r="F38"/>
  <c r="F39"/>
  <c r="F40"/>
  <c r="F41"/>
  <c r="F42"/>
  <c r="F44"/>
  <c r="J44" s="1"/>
  <c r="M44" s="1"/>
  <c r="Q44" s="1"/>
  <c r="T44" s="1"/>
  <c r="X44" s="1"/>
  <c r="AA44" s="1"/>
  <c r="AE44" s="1"/>
  <c r="AH44" s="1"/>
  <c r="AL44" s="1"/>
  <c r="AO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57"/>
  <c r="F56" s="1"/>
  <c r="F24"/>
  <c r="F54"/>
  <c r="F48"/>
  <c r="X47" i="2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3"/>
  <c r="J63" s="1"/>
  <c r="M63" s="1"/>
  <c r="F64"/>
  <c r="J64" s="1"/>
  <c r="M64" s="1"/>
  <c r="F51"/>
  <c r="J51" s="1"/>
  <c r="M51" s="1"/>
  <c r="F52"/>
  <c r="J52" s="1"/>
  <c r="M52" s="1"/>
  <c r="F53"/>
  <c r="J53" s="1"/>
  <c r="M53" s="1"/>
  <c r="F54"/>
  <c r="J54" s="1"/>
  <c r="M54" s="1"/>
  <c r="F34"/>
  <c r="J34" s="1"/>
  <c r="M34" s="1"/>
  <c r="F35"/>
  <c r="J35" s="1"/>
  <c r="M35" s="1"/>
  <c r="F36"/>
  <c r="J36" s="1"/>
  <c r="M36" s="1"/>
  <c r="F37"/>
  <c r="J37" s="1"/>
  <c r="M37" s="1"/>
  <c r="F38"/>
  <c r="J38" s="1"/>
  <c r="M38" s="1"/>
  <c r="F39"/>
  <c r="J39" s="1"/>
  <c r="M39" s="1"/>
  <c r="F40"/>
  <c r="J40" s="1"/>
  <c r="M40" s="1"/>
  <c r="F41"/>
  <c r="J41" s="1"/>
  <c r="M41" s="1"/>
  <c r="F42"/>
  <c r="J42" s="1"/>
  <c r="M42" s="1"/>
  <c r="F43"/>
  <c r="J43" s="1"/>
  <c r="M43" s="1"/>
  <c r="F44"/>
  <c r="J44" s="1"/>
  <c r="M44" s="1"/>
  <c r="F45"/>
  <c r="J45" s="1"/>
  <c r="M45" s="1"/>
  <c r="Q45" s="1"/>
  <c r="T45" s="1"/>
  <c r="F46"/>
  <c r="J46" s="1"/>
  <c r="M46" s="1"/>
  <c r="Q46" s="1"/>
  <c r="T46" s="1"/>
  <c r="F47"/>
  <c r="J47" s="1"/>
  <c r="M47" s="1"/>
  <c r="F48"/>
  <c r="J48" s="1"/>
  <c r="M48" s="1"/>
  <c r="F26"/>
  <c r="J26" s="1"/>
  <c r="M26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M30" s="1"/>
  <c r="F31"/>
  <c r="J31" s="1"/>
  <c r="M31" s="1"/>
  <c r="CD49"/>
  <c r="CC49"/>
  <c r="BW49"/>
  <c r="BV49"/>
  <c r="BP49"/>
  <c r="BO49"/>
  <c r="BI49"/>
  <c r="BH49"/>
  <c r="BB49"/>
  <c r="BA49"/>
  <c r="AT49"/>
  <c r="AN49"/>
  <c r="AM49"/>
  <c r="AG49"/>
  <c r="AF49"/>
  <c r="Z49"/>
  <c r="Y49"/>
  <c r="S49"/>
  <c r="R49"/>
  <c r="K49"/>
  <c r="E49"/>
  <c r="D49"/>
  <c r="F49"/>
  <c r="CD32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R32"/>
  <c r="K32"/>
  <c r="E32"/>
  <c r="D32"/>
  <c r="F32"/>
  <c r="CD55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K55"/>
  <c r="E55"/>
  <c r="D55"/>
  <c r="C55"/>
  <c r="F55" s="1"/>
  <c r="CD58"/>
  <c r="CC58"/>
  <c r="CD57"/>
  <c r="CC57"/>
  <c r="BW58"/>
  <c r="BV58"/>
  <c r="BW57"/>
  <c r="BV57"/>
  <c r="BP58"/>
  <c r="BO58"/>
  <c r="BP57"/>
  <c r="BO57"/>
  <c r="BI58"/>
  <c r="BH58"/>
  <c r="BI57"/>
  <c r="BH57"/>
  <c r="BB58"/>
  <c r="BA58"/>
  <c r="BB57"/>
  <c r="BA57"/>
  <c r="AU58"/>
  <c r="AT58"/>
  <c r="AU57"/>
  <c r="AT57"/>
  <c r="AN58"/>
  <c r="AM58"/>
  <c r="AN57"/>
  <c r="AM57"/>
  <c r="AG58"/>
  <c r="AF58"/>
  <c r="AG57"/>
  <c r="AF57"/>
  <c r="Z58"/>
  <c r="Y58"/>
  <c r="Z57"/>
  <c r="Y57"/>
  <c r="S58"/>
  <c r="R58"/>
  <c r="S57"/>
  <c r="R57"/>
  <c r="K58"/>
  <c r="K57"/>
  <c r="E58"/>
  <c r="D58"/>
  <c r="C58"/>
  <c r="F58" s="1"/>
  <c r="F57" s="1"/>
  <c r="E57"/>
  <c r="D57"/>
  <c r="C57"/>
  <c r="CD24"/>
  <c r="CC24"/>
  <c r="CC23"/>
  <c r="CC22" s="1"/>
  <c r="CC21" s="1"/>
  <c r="BW24"/>
  <c r="BV24"/>
  <c r="BV23"/>
  <c r="BV22" s="1"/>
  <c r="BV21" s="1"/>
  <c r="BP24"/>
  <c r="BO24"/>
  <c r="BO23" s="1"/>
  <c r="BO22" s="1"/>
  <c r="BO21" s="1"/>
  <c r="BI24"/>
  <c r="BH24"/>
  <c r="BI23"/>
  <c r="BH23"/>
  <c r="BI22"/>
  <c r="BH22"/>
  <c r="BH21"/>
  <c r="BB24"/>
  <c r="BA24"/>
  <c r="BA23" s="1"/>
  <c r="BA22" s="1"/>
  <c r="BA21" s="1"/>
  <c r="AU24"/>
  <c r="AT24"/>
  <c r="AT23"/>
  <c r="AT22" s="1"/>
  <c r="AT21" s="1"/>
  <c r="AN24"/>
  <c r="AM24"/>
  <c r="AM23" s="1"/>
  <c r="AM22" s="1"/>
  <c r="AM21" s="1"/>
  <c r="AG24"/>
  <c r="AF24"/>
  <c r="AF23" s="1"/>
  <c r="AF22"/>
  <c r="Z24"/>
  <c r="Y24"/>
  <c r="Y23" s="1"/>
  <c r="Y22" s="1"/>
  <c r="Y21" s="1"/>
  <c r="S24"/>
  <c r="R24"/>
  <c r="R23"/>
  <c r="R22" s="1"/>
  <c r="R21" s="1"/>
  <c r="L24"/>
  <c r="K24"/>
  <c r="K23" s="1"/>
  <c r="L23"/>
  <c r="L22" s="1"/>
  <c r="L21" s="1"/>
  <c r="E24"/>
  <c r="D24"/>
  <c r="D23" s="1"/>
  <c r="D22" s="1"/>
  <c r="D21" s="1"/>
  <c r="E23"/>
  <c r="E22" s="1"/>
  <c r="E21" s="1"/>
  <c r="CA30" i="1"/>
  <c r="CA29"/>
  <c r="CA28"/>
  <c r="CA27"/>
  <c r="CA26"/>
  <c r="CA25"/>
  <c r="CA24"/>
  <c r="CD57"/>
  <c r="CC57"/>
  <c r="CD56"/>
  <c r="CC56"/>
  <c r="BW57"/>
  <c r="BV57"/>
  <c r="BW56"/>
  <c r="BV56"/>
  <c r="BP57"/>
  <c r="BO57"/>
  <c r="BP56"/>
  <c r="BO56"/>
  <c r="BI57"/>
  <c r="BH57"/>
  <c r="BI56"/>
  <c r="BH56"/>
  <c r="BB57"/>
  <c r="BA57"/>
  <c r="BB56"/>
  <c r="BA56"/>
  <c r="AU57"/>
  <c r="AT57"/>
  <c r="AU56"/>
  <c r="AT56"/>
  <c r="AN57"/>
  <c r="AM57"/>
  <c r="AN56"/>
  <c r="AM56"/>
  <c r="AG57"/>
  <c r="AF57"/>
  <c r="AG56"/>
  <c r="AF56"/>
  <c r="Z57"/>
  <c r="Y57"/>
  <c r="Z56"/>
  <c r="Y56"/>
  <c r="S57"/>
  <c r="R57"/>
  <c r="S56"/>
  <c r="R56"/>
  <c r="L57"/>
  <c r="K57"/>
  <c r="K56" s="1"/>
  <c r="L56"/>
  <c r="CD48"/>
  <c r="CC48"/>
  <c r="BW48"/>
  <c r="BV48"/>
  <c r="BP48"/>
  <c r="BO48"/>
  <c r="BI48"/>
  <c r="BH48"/>
  <c r="BB48"/>
  <c r="BA48"/>
  <c r="AT48"/>
  <c r="AM48"/>
  <c r="AF48"/>
  <c r="Z48"/>
  <c r="Y48"/>
  <c r="R48"/>
  <c r="K48"/>
  <c r="CD31"/>
  <c r="CC31"/>
  <c r="BW31"/>
  <c r="BV31"/>
  <c r="BP31"/>
  <c r="BO31"/>
  <c r="BI31"/>
  <c r="BH31"/>
  <c r="BB31"/>
  <c r="BA31"/>
  <c r="AU31"/>
  <c r="AT31"/>
  <c r="AM31"/>
  <c r="AF31"/>
  <c r="Y31"/>
  <c r="R31"/>
  <c r="K31"/>
  <c r="K23"/>
  <c r="S23"/>
  <c r="CD23"/>
  <c r="CC23"/>
  <c r="CC22" s="1"/>
  <c r="CC21" s="1"/>
  <c r="CC20" s="1"/>
  <c r="BW23"/>
  <c r="BV23"/>
  <c r="BV22" s="1"/>
  <c r="BV21" s="1"/>
  <c r="BV20" s="1"/>
  <c r="BP23"/>
  <c r="BO23"/>
  <c r="BO22" s="1"/>
  <c r="BO21" s="1"/>
  <c r="BO20" s="1"/>
  <c r="BI23"/>
  <c r="BH23"/>
  <c r="BI22"/>
  <c r="BI21" s="1"/>
  <c r="BI20" s="1"/>
  <c r="BH22"/>
  <c r="BH21" s="1"/>
  <c r="BH20" s="1"/>
  <c r="BB23"/>
  <c r="BA23"/>
  <c r="BA22" s="1"/>
  <c r="BA21" s="1"/>
  <c r="BA20" s="1"/>
  <c r="AU23"/>
  <c r="AT23"/>
  <c r="AT22" s="1"/>
  <c r="AT21" s="1"/>
  <c r="AT20" s="1"/>
  <c r="AN23"/>
  <c r="AM23"/>
  <c r="AG23"/>
  <c r="AF23"/>
  <c r="AF22"/>
  <c r="AF21"/>
  <c r="AF20" s="1"/>
  <c r="Z23"/>
  <c r="Y23"/>
  <c r="Y22" s="1"/>
  <c r="Y21" s="1"/>
  <c r="Y20" s="1"/>
  <c r="R23"/>
  <c r="R22" s="1"/>
  <c r="R21" s="1"/>
  <c r="C57"/>
  <c r="C56" s="1"/>
  <c r="F24"/>
  <c r="J24" s="1"/>
  <c r="F25"/>
  <c r="J25" s="1"/>
  <c r="M25" s="1"/>
  <c r="Q25" s="1"/>
  <c r="F26"/>
  <c r="J26" s="1"/>
  <c r="M26" s="1"/>
  <c r="Q26" s="1"/>
  <c r="F27"/>
  <c r="J27" s="1"/>
  <c r="M27" s="1"/>
  <c r="Q27" s="1"/>
  <c r="F28"/>
  <c r="J28" s="1"/>
  <c r="M28" s="1"/>
  <c r="Q28" s="1"/>
  <c r="F29"/>
  <c r="J29" s="1"/>
  <c r="M29" s="1"/>
  <c r="Q29" s="1"/>
  <c r="T29" s="1"/>
  <c r="X29" s="1"/>
  <c r="F30"/>
  <c r="J30" s="1"/>
  <c r="M30" s="1"/>
  <c r="Q30" s="1"/>
  <c r="T30" s="1"/>
  <c r="X30" s="1"/>
  <c r="F32"/>
  <c r="F33"/>
  <c r="J33" s="1"/>
  <c r="M33" s="1"/>
  <c r="Q33" s="1"/>
  <c r="T33" s="1"/>
  <c r="X33" s="1"/>
  <c r="F34"/>
  <c r="J34" s="1"/>
  <c r="M34" s="1"/>
  <c r="Q34" s="1"/>
  <c r="T34" s="1"/>
  <c r="X34" s="1"/>
  <c r="F35"/>
  <c r="J35" s="1"/>
  <c r="M35" s="1"/>
  <c r="Q35" s="1"/>
  <c r="T35" s="1"/>
  <c r="X35" s="1"/>
  <c r="F36"/>
  <c r="J36" s="1"/>
  <c r="M36" s="1"/>
  <c r="Q36" s="1"/>
  <c r="T36" s="1"/>
  <c r="X36" s="1"/>
  <c r="F37"/>
  <c r="J37" s="1"/>
  <c r="M37" s="1"/>
  <c r="Q37" s="1"/>
  <c r="T37" s="1"/>
  <c r="X37" s="1"/>
  <c r="F38"/>
  <c r="J38" s="1"/>
  <c r="M38" s="1"/>
  <c r="Q38" s="1"/>
  <c r="T38" s="1"/>
  <c r="X38" s="1"/>
  <c r="F39"/>
  <c r="J39" s="1"/>
  <c r="M39" s="1"/>
  <c r="Q39" s="1"/>
  <c r="T39" s="1"/>
  <c r="X39" s="1"/>
  <c r="F40"/>
  <c r="J40" s="1"/>
  <c r="F41"/>
  <c r="J41" s="1"/>
  <c r="M41" s="1"/>
  <c r="Q41" s="1"/>
  <c r="T41" s="1"/>
  <c r="X41" s="1"/>
  <c r="F42"/>
  <c r="J42" s="1"/>
  <c r="M42" s="1"/>
  <c r="Q42" s="1"/>
  <c r="T42" s="1"/>
  <c r="X42" s="1"/>
  <c r="F43"/>
  <c r="J43" s="1"/>
  <c r="M43" s="1"/>
  <c r="Q43" s="1"/>
  <c r="T43" s="1"/>
  <c r="X43" s="1"/>
  <c r="F44"/>
  <c r="J44" s="1"/>
  <c r="M44" s="1"/>
  <c r="Q44" s="1"/>
  <c r="T44" s="1"/>
  <c r="X44" s="1"/>
  <c r="F45"/>
  <c r="J45" s="1"/>
  <c r="M45" s="1"/>
  <c r="Q45" s="1"/>
  <c r="T45" s="1"/>
  <c r="X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F51"/>
  <c r="J51" s="1"/>
  <c r="M51" s="1"/>
  <c r="Q51" s="1"/>
  <c r="T51" s="1"/>
  <c r="X51" s="1"/>
  <c r="F52"/>
  <c r="J52" s="1"/>
  <c r="M52" s="1"/>
  <c r="Q52" s="1"/>
  <c r="T52" s="1"/>
  <c r="X52" s="1"/>
  <c r="J53"/>
  <c r="M53" s="1"/>
  <c r="Q53" s="1"/>
  <c r="T53" s="1"/>
  <c r="X53" s="1"/>
  <c r="F55"/>
  <c r="J55" s="1"/>
  <c r="M55" s="1"/>
  <c r="Q55" s="1"/>
  <c r="T55" s="1"/>
  <c r="X55" s="1"/>
  <c r="X54" s="1"/>
  <c r="AA54" s="1"/>
  <c r="F58"/>
  <c r="F59"/>
  <c r="F60"/>
  <c r="F61"/>
  <c r="F62"/>
  <c r="F63"/>
  <c r="C31"/>
  <c r="C23"/>
  <c r="F23" s="1"/>
  <c r="BA63" i="8"/>
  <c r="BA59" s="1"/>
  <c r="BA58" s="1"/>
  <c r="BA21" s="1"/>
  <c r="C50" i="1"/>
  <c r="F50" s="1"/>
  <c r="J50" s="1"/>
  <c r="M50" s="1"/>
  <c r="Q50" s="1"/>
  <c r="T50" s="1"/>
  <c r="X50" s="1"/>
  <c r="C49"/>
  <c r="F49" s="1"/>
  <c r="AM64" i="16"/>
  <c r="AM58" s="1"/>
  <c r="AM57" s="1"/>
  <c r="AF64"/>
  <c r="AF58" s="1"/>
  <c r="AF57" s="1"/>
  <c r="AT62" i="17"/>
  <c r="AT60" s="1"/>
  <c r="AT59" s="1"/>
  <c r="AT28" i="26"/>
  <c r="AT24" s="1"/>
  <c r="AT23" s="1"/>
  <c r="AT22" s="1"/>
  <c r="AT21" s="1"/>
  <c r="R28" i="15"/>
  <c r="R24" s="1"/>
  <c r="R23" s="1"/>
  <c r="R22" s="1"/>
  <c r="R21" s="1"/>
  <c r="Y60" i="22"/>
  <c r="Y58" s="1"/>
  <c r="Y57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4" i="23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0" i="2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62" i="19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1" i="18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64" i="17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2" i="16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2" i="15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3" i="14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4" i="13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2" i="10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4" i="12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1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3" i="8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4" i="9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2" i="7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3" i="6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4" i="5"/>
  <c r="J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2" i="4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J68" i="26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J67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J66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1" i="3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48" i="12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30" i="23"/>
  <c r="Q29"/>
  <c r="Q28"/>
  <c r="Q30" i="20"/>
  <c r="Q29"/>
  <c r="Q28"/>
  <c r="J29" i="19"/>
  <c r="J28"/>
  <c r="J27"/>
  <c r="F28" i="18"/>
  <c r="J28" s="1"/>
  <c r="M28" s="1"/>
  <c r="Q28" s="1"/>
  <c r="T28" s="1"/>
  <c r="X28" s="1"/>
  <c r="AA28" s="1"/>
  <c r="AE28" s="1"/>
  <c r="AH28" s="1"/>
  <c r="F27"/>
  <c r="J27" s="1"/>
  <c r="M27" s="1"/>
  <c r="Q27" s="1"/>
  <c r="T27" s="1"/>
  <c r="X27" s="1"/>
  <c r="AA27" s="1"/>
  <c r="AE27" s="1"/>
  <c r="AH27" s="1"/>
  <c r="F26"/>
  <c r="J26" s="1"/>
  <c r="M26" s="1"/>
  <c r="Q26" s="1"/>
  <c r="T26" s="1"/>
  <c r="X26" s="1"/>
  <c r="AA26" s="1"/>
  <c r="AE26" s="1"/>
  <c r="AH26" s="1"/>
  <c r="J30" i="17"/>
  <c r="J29"/>
  <c r="J28"/>
  <c r="J29" i="16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9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J30" i="15"/>
  <c r="J29"/>
  <c r="J28"/>
  <c r="F29" i="14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J30" i="13"/>
  <c r="J29"/>
  <c r="J28"/>
  <c r="J29" i="10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9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AL30" i="12"/>
  <c r="AL29"/>
  <c r="AL28"/>
  <c r="Q30" i="11"/>
  <c r="Q29"/>
  <c r="Q28"/>
  <c r="F29" i="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9" i="7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M29" i="6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M28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M27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9" i="3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AL27" i="12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AU23" i="22" l="1"/>
  <c r="AU22" s="1"/>
  <c r="AU21" s="1"/>
  <c r="AU23" i="6"/>
  <c r="AU22" s="1"/>
  <c r="AU21" s="1"/>
  <c r="AN23" i="19"/>
  <c r="AN22" s="1"/>
  <c r="AN21" s="1"/>
  <c r="Z23" i="6"/>
  <c r="Z22" s="1"/>
  <c r="Z21" s="1"/>
  <c r="L23"/>
  <c r="L22" s="1"/>
  <c r="L21" s="1"/>
  <c r="AN23" i="7"/>
  <c r="AN22" s="1"/>
  <c r="AN21" s="1"/>
  <c r="AN22" i="1"/>
  <c r="AN21" s="1"/>
  <c r="AN20" s="1"/>
  <c r="AN23" i="22"/>
  <c r="AN22" s="1"/>
  <c r="AN21" s="1"/>
  <c r="AN23" i="14"/>
  <c r="AN22" s="1"/>
  <c r="AN21" s="1"/>
  <c r="AG23" i="7"/>
  <c r="AG22" s="1"/>
  <c r="AG21" s="1"/>
  <c r="AG23" i="14"/>
  <c r="AG22" s="1"/>
  <c r="AG21" s="1"/>
  <c r="AG23" i="6"/>
  <c r="AG22" s="1"/>
  <c r="AG21" s="1"/>
  <c r="S22" i="1"/>
  <c r="S21" s="1"/>
  <c r="S20" s="1"/>
  <c r="AG23" i="22"/>
  <c r="AG22" s="1"/>
  <c r="AG21" s="1"/>
  <c r="AG23" i="17"/>
  <c r="AG22" s="1"/>
  <c r="AG21" s="1"/>
  <c r="AG22" i="1"/>
  <c r="AG21" s="1"/>
  <c r="AG20" s="1"/>
  <c r="AG23" i="19"/>
  <c r="AG22" s="1"/>
  <c r="AG21" s="1"/>
  <c r="F40" i="21"/>
  <c r="Z23" i="7"/>
  <c r="Z22" s="1"/>
  <c r="Z21" s="1"/>
  <c r="Z23" i="17"/>
  <c r="Z22" s="1"/>
  <c r="Z21" s="1"/>
  <c r="S23" i="19"/>
  <c r="S22" s="1"/>
  <c r="S21" s="1"/>
  <c r="S23" i="17"/>
  <c r="S22" s="1"/>
  <c r="S21" s="1"/>
  <c r="E20" i="1"/>
  <c r="L23" i="18"/>
  <c r="L22" s="1"/>
  <c r="L21" s="1"/>
  <c r="M24"/>
  <c r="M49" i="6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J49"/>
  <c r="M47"/>
  <c r="Q47" s="1"/>
  <c r="T47" s="1"/>
  <c r="X47" s="1"/>
  <c r="AA47" s="1"/>
  <c r="AE47" s="1"/>
  <c r="AH47" s="1"/>
  <c r="AL47" s="1"/>
  <c r="AO47" s="1"/>
  <c r="AV47" s="1"/>
  <c r="AZ47" s="1"/>
  <c r="BC47" s="1"/>
  <c r="BG47" s="1"/>
  <c r="BJ47" s="1"/>
  <c r="BN47" s="1"/>
  <c r="BQ47" s="1"/>
  <c r="BU47" s="1"/>
  <c r="BX47" s="1"/>
  <c r="CB47" s="1"/>
  <c r="CE47" s="1"/>
  <c r="J47"/>
  <c r="M44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J44"/>
  <c r="M4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41"/>
  <c r="M39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J39"/>
  <c r="M37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J37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5"/>
  <c r="M48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J48"/>
  <c r="M46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J46"/>
  <c r="M43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J43"/>
  <c r="M40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40"/>
  <c r="M38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J38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6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4"/>
  <c r="K22" i="1"/>
  <c r="K21" s="1"/>
  <c r="X45" i="2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AO28" i="18"/>
  <c r="AL28"/>
  <c r="X46" i="2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AS44" i="3"/>
  <c r="AV44" s="1"/>
  <c r="AZ44" s="1"/>
  <c r="BQ36" i="26"/>
  <c r="BU36" s="1"/>
  <c r="BX36" s="1"/>
  <c r="CB36" s="1"/>
  <c r="CE36" s="1"/>
  <c r="T28" i="11"/>
  <c r="X28" s="1"/>
  <c r="T30"/>
  <c r="X30" s="1"/>
  <c r="AO29" i="12"/>
  <c r="AS29" s="1"/>
  <c r="M28" i="13"/>
  <c r="Q28" s="1"/>
  <c r="Q30"/>
  <c r="M30"/>
  <c r="Q28" i="15"/>
  <c r="M28"/>
  <c r="Q30"/>
  <c r="M30"/>
  <c r="M29" i="17"/>
  <c r="Q29" s="1"/>
  <c r="AL26" i="18"/>
  <c r="AO26" s="1"/>
  <c r="AS26" s="1"/>
  <c r="AV26" s="1"/>
  <c r="AZ26" s="1"/>
  <c r="AS29" i="20"/>
  <c r="T29"/>
  <c r="X29" s="1"/>
  <c r="AA29" s="1"/>
  <c r="AE29" s="1"/>
  <c r="AH29" s="1"/>
  <c r="AL29" s="1"/>
  <c r="AO29" s="1"/>
  <c r="T28" i="23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T30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4" i="6"/>
  <c r="F24" i="15"/>
  <c r="Q29" i="8"/>
  <c r="T29" s="1"/>
  <c r="X29" s="1"/>
  <c r="AA29" s="1"/>
  <c r="AE29" s="1"/>
  <c r="AH29" s="1"/>
  <c r="AL29" s="1"/>
  <c r="K22" i="2"/>
  <c r="K21" s="1"/>
  <c r="S23"/>
  <c r="S22" s="1"/>
  <c r="Z23"/>
  <c r="Z22" s="1"/>
  <c r="Z21" s="1"/>
  <c r="BP23"/>
  <c r="D23" i="20"/>
  <c r="AT21" i="17"/>
  <c r="AM21" i="16"/>
  <c r="E30" i="21"/>
  <c r="F30" s="1"/>
  <c r="T29" i="11"/>
  <c r="X29" s="1"/>
  <c r="AO28" i="12"/>
  <c r="AS28" s="1"/>
  <c r="AO30"/>
  <c r="AS30" s="1"/>
  <c r="M29" i="13"/>
  <c r="Q29" s="1"/>
  <c r="M29" i="15"/>
  <c r="Q29" s="1"/>
  <c r="M28" i="17"/>
  <c r="Q28" s="1"/>
  <c r="M30"/>
  <c r="Q30" s="1"/>
  <c r="AL27" i="18"/>
  <c r="AO27" s="1"/>
  <c r="T28" i="20"/>
  <c r="X28" s="1"/>
  <c r="AA28" s="1"/>
  <c r="AE28" s="1"/>
  <c r="AH28" s="1"/>
  <c r="AL28" s="1"/>
  <c r="AO28" s="1"/>
  <c r="AS28" s="1"/>
  <c r="T30"/>
  <c r="X30" s="1"/>
  <c r="AA30" s="1"/>
  <c r="AE30" s="1"/>
  <c r="AH30" s="1"/>
  <c r="AL30" s="1"/>
  <c r="AO30" s="1"/>
  <c r="AS30" s="1"/>
  <c r="T29" i="23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4" i="7"/>
  <c r="F24" i="14"/>
  <c r="C23"/>
  <c r="F54" i="1"/>
  <c r="R22" i="11"/>
  <c r="R21" s="1"/>
  <c r="AF22"/>
  <c r="AF21" s="1"/>
  <c r="AT22"/>
  <c r="AT21" s="1"/>
  <c r="F57" i="13"/>
  <c r="C22"/>
  <c r="F55" i="16"/>
  <c r="C22"/>
  <c r="C21" s="1"/>
  <c r="F21" s="1"/>
  <c r="F53" i="20"/>
  <c r="C22"/>
  <c r="C21" s="1"/>
  <c r="F58" i="15"/>
  <c r="F57" s="1"/>
  <c r="C57"/>
  <c r="Q30" i="8"/>
  <c r="T30" s="1"/>
  <c r="X30" s="1"/>
  <c r="AA30" s="1"/>
  <c r="AE30" s="1"/>
  <c r="AH30" s="1"/>
  <c r="AL30" s="1"/>
  <c r="Q28"/>
  <c r="T28" s="1"/>
  <c r="X28" s="1"/>
  <c r="AA28" s="1"/>
  <c r="AE28" s="1"/>
  <c r="AH28" s="1"/>
  <c r="AL28" s="1"/>
  <c r="F24" i="2"/>
  <c r="AG23"/>
  <c r="AG22" s="1"/>
  <c r="AG21" s="1"/>
  <c r="AN23"/>
  <c r="AN22" s="1"/>
  <c r="AN21" s="1"/>
  <c r="AU23"/>
  <c r="AU22" s="1"/>
  <c r="AU21" s="1"/>
  <c r="BB23"/>
  <c r="BB22" s="1"/>
  <c r="BB21" s="1"/>
  <c r="BW23"/>
  <c r="CD23"/>
  <c r="CD22" s="1"/>
  <c r="CD21" s="1"/>
  <c r="AF21" i="16"/>
  <c r="F59" i="6"/>
  <c r="F58" s="1"/>
  <c r="C22" i="4"/>
  <c r="C22" i="9"/>
  <c r="F32" i="22"/>
  <c r="C23"/>
  <c r="C22" s="1"/>
  <c r="C21" s="1"/>
  <c r="Y21"/>
  <c r="M28" i="19"/>
  <c r="Q28" s="1"/>
  <c r="M27"/>
  <c r="Q27" s="1"/>
  <c r="M29"/>
  <c r="Q29" s="1"/>
  <c r="Q36" i="5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T29"/>
  <c r="X29" s="1"/>
  <c r="T30"/>
  <c r="X30" s="1"/>
  <c r="T28"/>
  <c r="X28" s="1"/>
  <c r="C21" i="9"/>
  <c r="F21" s="1"/>
  <c r="C21" i="4"/>
  <c r="F21" s="1"/>
  <c r="F22"/>
  <c r="F35" i="21"/>
  <c r="Q54" i="1"/>
  <c r="T54" s="1"/>
  <c r="J54"/>
  <c r="J23"/>
  <c r="M24"/>
  <c r="Q24" s="1"/>
  <c r="C48"/>
  <c r="F48" s="1"/>
  <c r="F57"/>
  <c r="F56" s="1"/>
  <c r="Z22"/>
  <c r="Z21" s="1"/>
  <c r="Z20" s="1"/>
  <c r="L22"/>
  <c r="L21" s="1"/>
  <c r="L20" s="1"/>
  <c r="C22"/>
  <c r="F22" s="1"/>
  <c r="K20"/>
  <c r="AM22"/>
  <c r="AM21" s="1"/>
  <c r="AM20" s="1"/>
  <c r="AU22"/>
  <c r="AU21" s="1"/>
  <c r="AU20" s="1"/>
  <c r="BW22"/>
  <c r="BW21" s="1"/>
  <c r="BW20" s="1"/>
  <c r="F32" i="4"/>
  <c r="F23"/>
  <c r="F21" i="22"/>
  <c r="F24" i="18"/>
  <c r="F23" i="16"/>
  <c r="F22" i="9"/>
  <c r="F23"/>
  <c r="F31" i="1"/>
  <c r="C21"/>
  <c r="C20" s="1"/>
  <c r="M40"/>
  <c r="Q40" s="1"/>
  <c r="T40" s="1"/>
  <c r="X40" s="1"/>
  <c r="F23" i="2"/>
  <c r="BW22"/>
  <c r="BW21" s="1"/>
  <c r="BP22"/>
  <c r="BP21" s="1"/>
  <c r="F22"/>
  <c r="BI21"/>
  <c r="AF21"/>
  <c r="S21"/>
  <c r="F21"/>
  <c r="CD22" i="1"/>
  <c r="CD21" s="1"/>
  <c r="CD20" s="1"/>
  <c r="BP22"/>
  <c r="BP21" s="1"/>
  <c r="BP20" s="1"/>
  <c r="BB22"/>
  <c r="BB21" s="1"/>
  <c r="BB20" s="1"/>
  <c r="M23"/>
  <c r="F22" i="16" l="1"/>
  <c r="F20" i="1"/>
  <c r="F21"/>
  <c r="AO30" i="8"/>
  <c r="AS30" s="1"/>
  <c r="AV30" i="20"/>
  <c r="AZ30" s="1"/>
  <c r="BC30" s="1"/>
  <c r="BG30" s="1"/>
  <c r="BJ30" s="1"/>
  <c r="BN30" s="1"/>
  <c r="BQ30" s="1"/>
  <c r="BU30" s="1"/>
  <c r="BX30" s="1"/>
  <c r="CB30" s="1"/>
  <c r="CE30" s="1"/>
  <c r="AS27" i="18"/>
  <c r="AV27" s="1"/>
  <c r="AZ27" s="1"/>
  <c r="BC27" s="1"/>
  <c r="T28" i="17"/>
  <c r="X28" s="1"/>
  <c r="T29" i="13"/>
  <c r="X29" s="1"/>
  <c r="AV28" i="12"/>
  <c r="AZ28" s="1"/>
  <c r="AO28" i="8"/>
  <c r="AS28" s="1"/>
  <c r="AV28" i="20"/>
  <c r="AZ28" s="1"/>
  <c r="BC28" s="1"/>
  <c r="BG28" s="1"/>
  <c r="BJ28" s="1"/>
  <c r="BN28" s="1"/>
  <c r="BQ28" s="1"/>
  <c r="BU28" s="1"/>
  <c r="BX28" s="1"/>
  <c r="CB28" s="1"/>
  <c r="CE28" s="1"/>
  <c r="T30" i="17"/>
  <c r="X30" s="1"/>
  <c r="T29" i="15"/>
  <c r="X29" s="1"/>
  <c r="AA29" s="1"/>
  <c r="AE29" s="1"/>
  <c r="AV30" i="12"/>
  <c r="AZ30" s="1"/>
  <c r="AA29" i="11"/>
  <c r="AE29" s="1"/>
  <c r="C21" i="13"/>
  <c r="F21" s="1"/>
  <c r="F22"/>
  <c r="C22" i="14"/>
  <c r="F23"/>
  <c r="F23" i="20"/>
  <c r="D22"/>
  <c r="AO29" i="8"/>
  <c r="AS29" s="1"/>
  <c r="AV29" i="20"/>
  <c r="AZ29" s="1"/>
  <c r="BC29" s="1"/>
  <c r="BG29" s="1"/>
  <c r="BJ29" s="1"/>
  <c r="BN29" s="1"/>
  <c r="BQ29" s="1"/>
  <c r="BU29" s="1"/>
  <c r="BX29" s="1"/>
  <c r="CB29" s="1"/>
  <c r="CE29" s="1"/>
  <c r="T29" i="17"/>
  <c r="X29" s="1"/>
  <c r="T30" i="15"/>
  <c r="X30" s="1"/>
  <c r="AA30" s="1"/>
  <c r="AE30" s="1"/>
  <c r="T28"/>
  <c r="X28" s="1"/>
  <c r="AA28" s="1"/>
  <c r="AE28" s="1"/>
  <c r="T30" i="13"/>
  <c r="X30" s="1"/>
  <c r="T28"/>
  <c r="X28" s="1"/>
  <c r="AV29" i="12"/>
  <c r="AZ29" s="1"/>
  <c r="AA30" i="11"/>
  <c r="AE30" s="1"/>
  <c r="AA28"/>
  <c r="AE28" s="1"/>
  <c r="BC44" i="3"/>
  <c r="BG44" s="1"/>
  <c r="AS28" i="18"/>
  <c r="AV28" s="1"/>
  <c r="AZ28" s="1"/>
  <c r="BC28" s="1"/>
  <c r="F23" i="22"/>
  <c r="F22"/>
  <c r="T27" i="19"/>
  <c r="X27" s="1"/>
  <c r="T29"/>
  <c r="X29" s="1"/>
  <c r="T28"/>
  <c r="X28" s="1"/>
  <c r="BC26" i="18"/>
  <c r="BG26" s="1"/>
  <c r="AA30" i="5"/>
  <c r="AE30" s="1"/>
  <c r="AA28"/>
  <c r="AE28" s="1"/>
  <c r="AA29"/>
  <c r="AE29" s="1"/>
  <c r="J60" i="1"/>
  <c r="M60" s="1"/>
  <c r="Q60" s="1"/>
  <c r="T60" s="1"/>
  <c r="X60" s="1"/>
  <c r="J59"/>
  <c r="M59" s="1"/>
  <c r="Q59" s="1"/>
  <c r="T59" s="1"/>
  <c r="X59" s="1"/>
  <c r="J61"/>
  <c r="M61" s="1"/>
  <c r="Q61" s="1"/>
  <c r="T61" s="1"/>
  <c r="X61" s="1"/>
  <c r="BJ44" i="3" l="1"/>
  <c r="BN44" s="1"/>
  <c r="BQ44" s="1"/>
  <c r="BU44" s="1"/>
  <c r="AH30" i="11"/>
  <c r="AL30" s="1"/>
  <c r="AA28" i="13"/>
  <c r="AE28" s="1"/>
  <c r="AH28" i="15"/>
  <c r="AL28" s="1"/>
  <c r="AO28" s="1"/>
  <c r="AS28" s="1"/>
  <c r="AA29" i="17"/>
  <c r="AE29" s="1"/>
  <c r="AV29" i="8"/>
  <c r="AZ29" s="1"/>
  <c r="BC29" s="1"/>
  <c r="BG29" s="1"/>
  <c r="BC30" i="12"/>
  <c r="BG30" s="1"/>
  <c r="AA30" i="17"/>
  <c r="AE30" s="1"/>
  <c r="AV28" i="8"/>
  <c r="AZ28" s="1"/>
  <c r="BC28" s="1"/>
  <c r="BG28" s="1"/>
  <c r="AA29" i="13"/>
  <c r="AE29" s="1"/>
  <c r="BG27" i="18"/>
  <c r="BJ27" s="1"/>
  <c r="AV30" i="8"/>
  <c r="AZ30" s="1"/>
  <c r="BC30" s="1"/>
  <c r="BG30" s="1"/>
  <c r="BG28" i="18"/>
  <c r="BJ28" s="1"/>
  <c r="AH28" i="11"/>
  <c r="AL28" s="1"/>
  <c r="BC29" i="12"/>
  <c r="BG29" s="1"/>
  <c r="AA30" i="13"/>
  <c r="AE30" s="1"/>
  <c r="AH30" i="15"/>
  <c r="AL30" s="1"/>
  <c r="AO30" s="1"/>
  <c r="AS30" s="1"/>
  <c r="AH29" i="11"/>
  <c r="AL29" s="1"/>
  <c r="AH29" i="15"/>
  <c r="AL29" s="1"/>
  <c r="AO29" s="1"/>
  <c r="AS29" s="1"/>
  <c r="BC28" i="12"/>
  <c r="BG28" s="1"/>
  <c r="AA28" i="17"/>
  <c r="AE28" s="1"/>
  <c r="D21" i="20"/>
  <c r="F21" s="1"/>
  <c r="F22"/>
  <c r="C21" i="14"/>
  <c r="F21" s="1"/>
  <c r="F22"/>
  <c r="AA29" i="19"/>
  <c r="AE29" s="1"/>
  <c r="AA28"/>
  <c r="AE28" s="1"/>
  <c r="AA27"/>
  <c r="AE27" s="1"/>
  <c r="BJ26" i="18"/>
  <c r="BN26" s="1"/>
  <c r="AH28" i="5"/>
  <c r="AL28" s="1"/>
  <c r="AH29"/>
  <c r="AL29" s="1"/>
  <c r="AH30"/>
  <c r="AL30" s="1"/>
  <c r="AA59" i="1"/>
  <c r="AE59" s="1"/>
  <c r="AA61"/>
  <c r="AE61" s="1"/>
  <c r="AA60"/>
  <c r="AE60" s="1"/>
  <c r="AA43"/>
  <c r="AE43" s="1"/>
  <c r="AA44"/>
  <c r="AE44" s="1"/>
  <c r="Q27" i="20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Q27" i="5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J27" i="2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J33" i="22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46" i="23"/>
  <c r="F46" s="1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C40"/>
  <c r="C41"/>
  <c r="F41" s="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45"/>
  <c r="F45" s="1"/>
  <c r="J45" s="1"/>
  <c r="M45" s="1"/>
  <c r="Q45" s="1"/>
  <c r="T45" s="1"/>
  <c r="X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30" i="19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43"/>
  <c r="F43" s="1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40"/>
  <c r="F40" s="1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9"/>
  <c r="C43" i="18"/>
  <c r="C41" i="17"/>
  <c r="F41" s="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40"/>
  <c r="C46"/>
  <c r="F46" s="1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C44"/>
  <c r="F44" s="1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25" i="21"/>
  <c r="J25" s="1"/>
  <c r="J26"/>
  <c r="M26" s="1"/>
  <c r="J28"/>
  <c r="C27" i="23"/>
  <c r="F27" s="1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25"/>
  <c r="C25" i="19"/>
  <c r="C24" s="1"/>
  <c r="C27" i="17"/>
  <c r="F27" s="1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25"/>
  <c r="J27" i="15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44"/>
  <c r="J27" i="13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44" i="10"/>
  <c r="F66" i="23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Q32"/>
  <c r="Q31"/>
  <c r="F64" i="22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48"/>
  <c r="F54"/>
  <c r="J54" s="1"/>
  <c r="M54" s="1"/>
  <c r="Q54" s="1"/>
  <c r="T54" s="1"/>
  <c r="X54" s="1"/>
  <c r="AA54" s="1"/>
  <c r="AE54" s="1"/>
  <c r="AH54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46" i="21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4"/>
  <c r="J44" s="1"/>
  <c r="F41"/>
  <c r="J41" s="1"/>
  <c r="J40" s="1"/>
  <c r="M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J35" s="1"/>
  <c r="M35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1"/>
  <c r="J31" s="1"/>
  <c r="J30" s="1"/>
  <c r="M30" s="1"/>
  <c r="E24"/>
  <c r="E23" s="1"/>
  <c r="E22" s="1"/>
  <c r="E21" s="1"/>
  <c r="D24"/>
  <c r="D23" s="1"/>
  <c r="D22" s="1"/>
  <c r="D21" s="1"/>
  <c r="J29"/>
  <c r="F62" i="20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57"/>
  <c r="J57" s="1"/>
  <c r="F54"/>
  <c r="J54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48"/>
  <c r="J48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2"/>
  <c r="Q3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4" i="19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3"/>
  <c r="J33" s="1"/>
  <c r="J31"/>
  <c r="J26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3" i="18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58"/>
  <c r="J58" s="1"/>
  <c r="F55"/>
  <c r="J55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F49"/>
  <c r="J49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0"/>
  <c r="J30" s="1"/>
  <c r="M30" s="1"/>
  <c r="Q30" s="1"/>
  <c r="T30" s="1"/>
  <c r="X30" s="1"/>
  <c r="AA30" s="1"/>
  <c r="AE30" s="1"/>
  <c r="AH30" s="1"/>
  <c r="F29"/>
  <c r="J29" s="1"/>
  <c r="M29" s="1"/>
  <c r="Q29" s="1"/>
  <c r="T29" s="1"/>
  <c r="X29" s="1"/>
  <c r="AA29" s="1"/>
  <c r="AE29" s="1"/>
  <c r="AH29" s="1"/>
  <c r="F25"/>
  <c r="J25" s="1"/>
  <c r="F66" i="17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2"/>
  <c r="J31"/>
  <c r="J26"/>
  <c r="M26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4" i="16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F64" i="15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AO48"/>
  <c r="AS48" s="1"/>
  <c r="AV48" s="1"/>
  <c r="AZ48" s="1"/>
  <c r="BC48" s="1"/>
  <c r="BG48" s="1"/>
  <c r="BJ48" s="1"/>
  <c r="BN48" s="1"/>
  <c r="BQ48" s="1"/>
  <c r="BU48" s="1"/>
  <c r="BX48" s="1"/>
  <c r="CB48" s="1"/>
  <c r="CE48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4"/>
  <c r="J34" s="1"/>
  <c r="J32"/>
  <c r="J31"/>
  <c r="J26"/>
  <c r="M26" s="1"/>
  <c r="F25"/>
  <c r="J25" s="1"/>
  <c r="F65" i="14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0"/>
  <c r="J60" s="1"/>
  <c r="F57"/>
  <c r="J57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F66" i="13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F34"/>
  <c r="J34" s="1"/>
  <c r="J32"/>
  <c r="J31"/>
  <c r="J26"/>
  <c r="M26" s="1"/>
  <c r="F25"/>
  <c r="J25" s="1"/>
  <c r="C41" i="12"/>
  <c r="F41" s="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40"/>
  <c r="C45"/>
  <c r="F45" s="1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25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44"/>
  <c r="J44" s="1"/>
  <c r="M44" s="1"/>
  <c r="Q44" s="1"/>
  <c r="T44" s="1"/>
  <c r="X44" s="1"/>
  <c r="AA44" s="1"/>
  <c r="AE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4"/>
  <c r="J34" s="1"/>
  <c r="AL32"/>
  <c r="F26"/>
  <c r="J26" s="1"/>
  <c r="M26" s="1"/>
  <c r="Q26" s="1"/>
  <c r="T26" s="1"/>
  <c r="X26" s="1"/>
  <c r="AA26" s="1"/>
  <c r="AE26" s="1"/>
  <c r="AH26" s="1"/>
  <c r="F64" i="10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3"/>
  <c r="J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C47" i="11"/>
  <c r="F47" s="1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46"/>
  <c r="F46" s="1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C41"/>
  <c r="F41" s="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40"/>
  <c r="C27"/>
  <c r="F27" s="1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25"/>
  <c r="C24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4"/>
  <c r="J34" s="1"/>
  <c r="J32"/>
  <c r="Q31"/>
  <c r="C41" i="8"/>
  <c r="F41" s="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40"/>
  <c r="C44"/>
  <c r="F44" s="1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27"/>
  <c r="F27" s="1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25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0"/>
  <c r="J60" s="1"/>
  <c r="F57"/>
  <c r="J57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34"/>
  <c r="J34" s="1"/>
  <c r="AL32"/>
  <c r="AL31"/>
  <c r="K51" i="9" l="1"/>
  <c r="K23" s="1"/>
  <c r="K22" s="1"/>
  <c r="K21" s="1"/>
  <c r="M52"/>
  <c r="AH28" i="17"/>
  <c r="AL28" s="1"/>
  <c r="AV29" i="15"/>
  <c r="AZ29" s="1"/>
  <c r="AZ30"/>
  <c r="AV30"/>
  <c r="BJ29" i="12"/>
  <c r="BN29" s="1"/>
  <c r="BQ29" s="1"/>
  <c r="BU29" s="1"/>
  <c r="BX29" s="1"/>
  <c r="CB29" s="1"/>
  <c r="CE29" s="1"/>
  <c r="BN28" i="18"/>
  <c r="BQ28" s="1"/>
  <c r="BN27"/>
  <c r="BQ27" s="1"/>
  <c r="BJ28" i="8"/>
  <c r="BN28" s="1"/>
  <c r="BJ30" i="12"/>
  <c r="BN30" s="1"/>
  <c r="BQ30" s="1"/>
  <c r="BU30" s="1"/>
  <c r="BX30" s="1"/>
  <c r="CB30" s="1"/>
  <c r="CE30" s="1"/>
  <c r="AH29" i="17"/>
  <c r="AL29" s="1"/>
  <c r="AH28" i="13"/>
  <c r="AL28" s="1"/>
  <c r="BX44" i="3"/>
  <c r="CB44" s="1"/>
  <c r="CE44" s="1"/>
  <c r="BJ28" i="12"/>
  <c r="BN28" s="1"/>
  <c r="BQ28" s="1"/>
  <c r="BU28" s="1"/>
  <c r="BX28" s="1"/>
  <c r="CB28" s="1"/>
  <c r="CE28" s="1"/>
  <c r="AO29" i="11"/>
  <c r="AS29" s="1"/>
  <c r="AH30" i="13"/>
  <c r="AL30" s="1"/>
  <c r="AO28" i="11"/>
  <c r="AS28" s="1"/>
  <c r="BJ30" i="8"/>
  <c r="BN30" s="1"/>
  <c r="AH29" i="13"/>
  <c r="AL29" s="1"/>
  <c r="AH30" i="17"/>
  <c r="AL30" s="1"/>
  <c r="BJ29" i="8"/>
  <c r="BN29" s="1"/>
  <c r="AV28" i="15"/>
  <c r="AZ28" s="1"/>
  <c r="AO30" i="11"/>
  <c r="AS30" s="1"/>
  <c r="AO31" i="8"/>
  <c r="AS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51"/>
  <c r="Q51" s="1"/>
  <c r="J50"/>
  <c r="M50" s="1"/>
  <c r="M57"/>
  <c r="Q57" s="1"/>
  <c r="J56"/>
  <c r="M56" s="1"/>
  <c r="F25"/>
  <c r="J25" s="1"/>
  <c r="C24"/>
  <c r="T31" i="11"/>
  <c r="X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53"/>
  <c r="Q53" s="1"/>
  <c r="J52"/>
  <c r="M52" s="1"/>
  <c r="M59"/>
  <c r="Q59" s="1"/>
  <c r="J58"/>
  <c r="M58" s="1"/>
  <c r="C23"/>
  <c r="F24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3"/>
  <c r="F33" s="1"/>
  <c r="M25" i="10"/>
  <c r="Q25" s="1"/>
  <c r="J24"/>
  <c r="M33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M50"/>
  <c r="Q50" s="1"/>
  <c r="J49"/>
  <c r="M49" s="1"/>
  <c r="M56"/>
  <c r="Q56" s="1"/>
  <c r="J55"/>
  <c r="M55" s="1"/>
  <c r="M34" i="12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3"/>
  <c r="M33" s="1"/>
  <c r="M61"/>
  <c r="Q61" s="1"/>
  <c r="J60"/>
  <c r="M32" i="13"/>
  <c r="Q32" s="1"/>
  <c r="BG56"/>
  <c r="BJ56" s="1"/>
  <c r="BN56" s="1"/>
  <c r="BQ56" s="1"/>
  <c r="BU56" s="1"/>
  <c r="BX56" s="1"/>
  <c r="CB56" s="1"/>
  <c r="CE56" s="1"/>
  <c r="M61"/>
  <c r="Q61" s="1"/>
  <c r="J60"/>
  <c r="M60" i="14"/>
  <c r="Q60" s="1"/>
  <c r="J59"/>
  <c r="Q32" i="15"/>
  <c r="M32"/>
  <c r="M50"/>
  <c r="Q50" s="1"/>
  <c r="J49"/>
  <c r="M49" s="1"/>
  <c r="M56"/>
  <c r="Q56" s="1"/>
  <c r="J55"/>
  <c r="M55" s="1"/>
  <c r="M25" i="16"/>
  <c r="Q25" s="1"/>
  <c r="J24"/>
  <c r="M24" s="1"/>
  <c r="M50"/>
  <c r="Q50" s="1"/>
  <c r="J49"/>
  <c r="M49" s="1"/>
  <c r="M56"/>
  <c r="Q56" s="1"/>
  <c r="J55"/>
  <c r="M55" s="1"/>
  <c r="M31" i="17"/>
  <c r="Q31" s="1"/>
  <c r="M52"/>
  <c r="Q52" s="1"/>
  <c r="J51"/>
  <c r="M51" s="1"/>
  <c r="M58"/>
  <c r="Q58" s="1"/>
  <c r="J57"/>
  <c r="M57" s="1"/>
  <c r="M25" i="18"/>
  <c r="Q25" s="1"/>
  <c r="J24"/>
  <c r="AL30"/>
  <c r="AO30" s="1"/>
  <c r="BN53"/>
  <c r="BQ53" s="1"/>
  <c r="BN50"/>
  <c r="BQ50" s="1"/>
  <c r="BU50" s="1"/>
  <c r="BX50" s="1"/>
  <c r="CB50" s="1"/>
  <c r="BN52"/>
  <c r="BQ52" s="1"/>
  <c r="M58"/>
  <c r="Q58" s="1"/>
  <c r="J57"/>
  <c r="M33" i="19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M50"/>
  <c r="Q50" s="1"/>
  <c r="J49"/>
  <c r="M49" s="1"/>
  <c r="M56"/>
  <c r="Q56" s="1"/>
  <c r="J55"/>
  <c r="M55" s="1"/>
  <c r="Q32" i="20"/>
  <c r="J32"/>
  <c r="M32" s="1"/>
  <c r="M57"/>
  <c r="Q57" s="1"/>
  <c r="J56"/>
  <c r="T32" i="23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M61"/>
  <c r="Q61" s="1"/>
  <c r="J60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C24"/>
  <c r="Q28" i="21"/>
  <c r="M28"/>
  <c r="F43" i="18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31"/>
  <c r="AS32" i="8"/>
  <c r="AO32"/>
  <c r="M60"/>
  <c r="Q60" s="1"/>
  <c r="J59"/>
  <c r="C33"/>
  <c r="F33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Q32" i="11"/>
  <c r="M32"/>
  <c r="M62"/>
  <c r="Q62" s="1"/>
  <c r="J61"/>
  <c r="M59" i="10"/>
  <c r="Q59" s="1"/>
  <c r="J58"/>
  <c r="AO32" i="12"/>
  <c r="AS32" s="1"/>
  <c r="M52"/>
  <c r="Q52" s="1"/>
  <c r="J51"/>
  <c r="M51" s="1"/>
  <c r="M58"/>
  <c r="Q58" s="1"/>
  <c r="J57"/>
  <c r="M57" s="1"/>
  <c r="F25"/>
  <c r="J25" s="1"/>
  <c r="C24"/>
  <c r="M25" i="13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1"/>
  <c r="Q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3"/>
  <c r="M33" s="1"/>
  <c r="M52"/>
  <c r="Q52" s="1"/>
  <c r="J51"/>
  <c r="M51" s="1"/>
  <c r="M58"/>
  <c r="Q58" s="1"/>
  <c r="J57"/>
  <c r="M57" s="1"/>
  <c r="M25" i="14"/>
  <c r="Q25" s="1"/>
  <c r="J24"/>
  <c r="M24" s="1"/>
  <c r="M51"/>
  <c r="Q51" s="1"/>
  <c r="J50"/>
  <c r="M50" s="1"/>
  <c r="M57"/>
  <c r="Q57" s="1"/>
  <c r="J56"/>
  <c r="M56" s="1"/>
  <c r="M25" i="1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1"/>
  <c r="Q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59"/>
  <c r="Q59" s="1"/>
  <c r="J58"/>
  <c r="M59" i="16"/>
  <c r="Q59" s="1"/>
  <c r="J58"/>
  <c r="M32" i="17"/>
  <c r="Q32" s="1"/>
  <c r="M61"/>
  <c r="Q61" s="1"/>
  <c r="J60"/>
  <c r="AL29" i="18"/>
  <c r="AO29" s="1"/>
  <c r="AS29" s="1"/>
  <c r="AV29" s="1"/>
  <c r="AZ29" s="1"/>
  <c r="M49"/>
  <c r="Q49" s="1"/>
  <c r="J48"/>
  <c r="M48" s="1"/>
  <c r="BN51"/>
  <c r="BQ51" s="1"/>
  <c r="M55"/>
  <c r="Q55" s="1"/>
  <c r="J54"/>
  <c r="M54" s="1"/>
  <c r="M59" i="19"/>
  <c r="Q59" s="1"/>
  <c r="J58"/>
  <c r="AS31" i="20"/>
  <c r="T31"/>
  <c r="X31" s="1"/>
  <c r="AA31" s="1"/>
  <c r="AE31" s="1"/>
  <c r="AH31" s="1"/>
  <c r="AL31" s="1"/>
  <c r="AO31" s="1"/>
  <c r="M48"/>
  <c r="Q48" s="1"/>
  <c r="J47"/>
  <c r="M54"/>
  <c r="Q54" s="1"/>
  <c r="J53"/>
  <c r="M53" s="1"/>
  <c r="M29" i="21"/>
  <c r="Q29" s="1"/>
  <c r="T31" i="23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M52"/>
  <c r="Q52" s="1"/>
  <c r="J51"/>
  <c r="M51" s="1"/>
  <c r="M58"/>
  <c r="Q58" s="1"/>
  <c r="J57"/>
  <c r="M57" s="1"/>
  <c r="C32" i="10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4" i="15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33"/>
  <c r="F24" i="19"/>
  <c r="F40" i="17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3"/>
  <c r="F33" s="1"/>
  <c r="F39" i="1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C32"/>
  <c r="F32" s="1"/>
  <c r="F40" i="23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3"/>
  <c r="F33" s="1"/>
  <c r="F25" i="11"/>
  <c r="J25" s="1"/>
  <c r="C33" i="12"/>
  <c r="F33" s="1"/>
  <c r="J43" i="21"/>
  <c r="C24" i="17"/>
  <c r="Q26" i="21"/>
  <c r="T26" s="1"/>
  <c r="J24"/>
  <c r="M44"/>
  <c r="Q44" s="1"/>
  <c r="Q43" s="1"/>
  <c r="M31"/>
  <c r="Q31" s="1"/>
  <c r="Q30" s="1"/>
  <c r="T30" s="1"/>
  <c r="M36"/>
  <c r="Q36" s="1"/>
  <c r="Q35" s="1"/>
  <c r="T35" s="1"/>
  <c r="M41"/>
  <c r="Q41" s="1"/>
  <c r="Q40" s="1"/>
  <c r="T40" s="1"/>
  <c r="AL54" i="22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M50"/>
  <c r="Q50" s="1"/>
  <c r="J49"/>
  <c r="M49" s="1"/>
  <c r="M56"/>
  <c r="Q56" s="1"/>
  <c r="J55"/>
  <c r="M55" s="1"/>
  <c r="Q48"/>
  <c r="T48" s="1"/>
  <c r="M59"/>
  <c r="Q59" s="1"/>
  <c r="J58"/>
  <c r="J32"/>
  <c r="M32" s="1"/>
  <c r="J24"/>
  <c r="J33" i="23"/>
  <c r="M33" s="1"/>
  <c r="Q26"/>
  <c r="T26" s="1"/>
  <c r="X26" s="1"/>
  <c r="AA26" s="1"/>
  <c r="AE26" s="1"/>
  <c r="AH26" s="1"/>
  <c r="AL26" s="1"/>
  <c r="AO26" s="1"/>
  <c r="J24"/>
  <c r="J33" i="20"/>
  <c r="M33" s="1"/>
  <c r="Q26"/>
  <c r="T26" s="1"/>
  <c r="X26" s="1"/>
  <c r="AA26" s="1"/>
  <c r="AE26" s="1"/>
  <c r="AH26" s="1"/>
  <c r="AL26" s="1"/>
  <c r="AO26" s="1"/>
  <c r="J24"/>
  <c r="AH27" i="19"/>
  <c r="AL27" s="1"/>
  <c r="AH29"/>
  <c r="AL29" s="1"/>
  <c r="AH28"/>
  <c r="AL28" s="1"/>
  <c r="M26"/>
  <c r="Q26" s="1"/>
  <c r="J24"/>
  <c r="M31"/>
  <c r="Q31" s="1"/>
  <c r="Q32"/>
  <c r="T32" s="1"/>
  <c r="BQ26" i="18"/>
  <c r="BU26" s="1"/>
  <c r="J31"/>
  <c r="J33" i="17"/>
  <c r="M33" s="1"/>
  <c r="Q26"/>
  <c r="T26" s="1"/>
  <c r="J24"/>
  <c r="J32" i="16"/>
  <c r="Q33" i="15"/>
  <c r="T33" s="1"/>
  <c r="Q26"/>
  <c r="J32" i="14"/>
  <c r="Q33" i="13"/>
  <c r="T33" s="1"/>
  <c r="Q26"/>
  <c r="Q32" i="10"/>
  <c r="Q33" i="12"/>
  <c r="T33" s="1"/>
  <c r="Q33" i="11"/>
  <c r="T33" s="1"/>
  <c r="Q26"/>
  <c r="AO30" i="5"/>
  <c r="AS30" s="1"/>
  <c r="AO28"/>
  <c r="AS28" s="1"/>
  <c r="AO29"/>
  <c r="AS29" s="1"/>
  <c r="F24" i="21"/>
  <c r="M25"/>
  <c r="Q25" s="1"/>
  <c r="AH60" i="1"/>
  <c r="AL60" s="1"/>
  <c r="AH61"/>
  <c r="AL61" s="1"/>
  <c r="AH59"/>
  <c r="AL59" s="1"/>
  <c r="AH43"/>
  <c r="AL43" s="1"/>
  <c r="AH44"/>
  <c r="AL44" s="1"/>
  <c r="AA29"/>
  <c r="AE29" s="1"/>
  <c r="AA30"/>
  <c r="AE30" s="1"/>
  <c r="T27"/>
  <c r="X27" s="1"/>
  <c r="T28"/>
  <c r="X28" s="1"/>
  <c r="F66" i="9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F54"/>
  <c r="J54" s="1"/>
  <c r="F53"/>
  <c r="J53" s="1"/>
  <c r="F52"/>
  <c r="J52" s="1"/>
  <c r="F56"/>
  <c r="J56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C44" i="7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C45" i="6"/>
  <c r="F65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0"/>
  <c r="F57"/>
  <c r="F54"/>
  <c r="F53"/>
  <c r="F52"/>
  <c r="F51"/>
  <c r="F55"/>
  <c r="F33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M3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M30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C44" i="5"/>
  <c r="F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41"/>
  <c r="F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40"/>
  <c r="C25"/>
  <c r="C24" s="1"/>
  <c r="F66"/>
  <c r="J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F54"/>
  <c r="J54" s="1"/>
  <c r="F53"/>
  <c r="J53" s="1"/>
  <c r="F52"/>
  <c r="J52" s="1"/>
  <c r="F56"/>
  <c r="J56" s="1"/>
  <c r="F34"/>
  <c r="J34" s="1"/>
  <c r="Q32"/>
  <c r="Q31"/>
  <c r="F26"/>
  <c r="F25"/>
  <c r="J25" s="1"/>
  <c r="C49" i="26"/>
  <c r="F49" s="1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C46"/>
  <c r="F46" s="1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C45"/>
  <c r="C50"/>
  <c r="F50" s="1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25"/>
  <c r="C24" s="1"/>
  <c r="Q54" i="9" l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M54"/>
  <c r="Q56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M56"/>
  <c r="M53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/>
  <c r="J55" i="6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J52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J54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J53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54" i="5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M54"/>
  <c r="M56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Q53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M53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/>
  <c r="AS30" i="18"/>
  <c r="AV30" s="1"/>
  <c r="AZ30" s="1"/>
  <c r="BC30" s="1"/>
  <c r="AV30" i="11"/>
  <c r="AZ30" s="1"/>
  <c r="BU29" i="8"/>
  <c r="BQ29"/>
  <c r="AO29" i="13"/>
  <c r="AS29" s="1"/>
  <c r="AV28" i="11"/>
  <c r="AZ28" s="1"/>
  <c r="AV29"/>
  <c r="AZ29" s="1"/>
  <c r="AO29" i="17"/>
  <c r="AS29" s="1"/>
  <c r="BQ28" i="8"/>
  <c r="BU28" s="1"/>
  <c r="BU28" i="18"/>
  <c r="BX28" s="1"/>
  <c r="AO28" i="17"/>
  <c r="AS28" s="1"/>
  <c r="BU52" i="18"/>
  <c r="BX52" s="1"/>
  <c r="CB52" s="1"/>
  <c r="CE52" s="1"/>
  <c r="BU53"/>
  <c r="BX53" s="1"/>
  <c r="CB53" s="1"/>
  <c r="CE53" s="1"/>
  <c r="AA31" i="11"/>
  <c r="AE31" s="1"/>
  <c r="AV31" i="8"/>
  <c r="AZ31" s="1"/>
  <c r="BC31" s="1"/>
  <c r="BG31" s="1"/>
  <c r="BC28" i="15"/>
  <c r="BG28" s="1"/>
  <c r="AS30" i="17"/>
  <c r="AO30"/>
  <c r="BQ30" i="8"/>
  <c r="BU30" s="1"/>
  <c r="AO30" i="13"/>
  <c r="AS30" s="1"/>
  <c r="AO28"/>
  <c r="AS28" s="1"/>
  <c r="BX27" i="18"/>
  <c r="BU27"/>
  <c r="F24" i="26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34"/>
  <c r="F34" s="1"/>
  <c r="M25" i="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Q52"/>
  <c r="J51"/>
  <c r="M51" s="1"/>
  <c r="Q58"/>
  <c r="J57"/>
  <c r="F24"/>
  <c r="M51" i="6"/>
  <c r="Q51" s="1"/>
  <c r="M57"/>
  <c r="Q57" s="1"/>
  <c r="M56"/>
  <c r="F45"/>
  <c r="C32"/>
  <c r="M50" i="7"/>
  <c r="Q50" s="1"/>
  <c r="J49"/>
  <c r="M49" s="1"/>
  <c r="M56"/>
  <c r="Q56" s="1"/>
  <c r="J55"/>
  <c r="M55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32"/>
  <c r="M61" i="9"/>
  <c r="Q61" s="1"/>
  <c r="J60"/>
  <c r="T26" i="11"/>
  <c r="Q24" i="15"/>
  <c r="T24" s="1"/>
  <c r="T26"/>
  <c r="X26" s="1"/>
  <c r="AA26" s="1"/>
  <c r="T43" i="21"/>
  <c r="T42" s="1"/>
  <c r="Q42"/>
  <c r="M43"/>
  <c r="M42" s="1"/>
  <c r="J42"/>
  <c r="M25" i="1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C23" i="10"/>
  <c r="F32"/>
  <c r="T58" i="23"/>
  <c r="X58" s="1"/>
  <c r="Q57"/>
  <c r="T57" s="1"/>
  <c r="T52"/>
  <c r="X52" s="1"/>
  <c r="Q51"/>
  <c r="T51" s="1"/>
  <c r="T29" i="21"/>
  <c r="X29" s="1"/>
  <c r="T54" i="20"/>
  <c r="X54" s="1"/>
  <c r="Q53"/>
  <c r="T53" s="1"/>
  <c r="T48"/>
  <c r="X48" s="1"/>
  <c r="Q47"/>
  <c r="T47" s="1"/>
  <c r="BU31"/>
  <c r="BX31" s="1"/>
  <c r="CB31" s="1"/>
  <c r="CE31" s="1"/>
  <c r="AV31"/>
  <c r="AZ31" s="1"/>
  <c r="BC31" s="1"/>
  <c r="BG31" s="1"/>
  <c r="BJ31" s="1"/>
  <c r="BN31" s="1"/>
  <c r="BQ31" s="1"/>
  <c r="T59" i="19"/>
  <c r="X59" s="1"/>
  <c r="Q58"/>
  <c r="T55" i="18"/>
  <c r="X55" s="1"/>
  <c r="Q54"/>
  <c r="T54" s="1"/>
  <c r="BU51"/>
  <c r="BX51" s="1"/>
  <c r="CB51" s="1"/>
  <c r="CE51" s="1"/>
  <c r="T49"/>
  <c r="X49" s="1"/>
  <c r="Q48"/>
  <c r="T48" s="1"/>
  <c r="T61" i="17"/>
  <c r="X61" s="1"/>
  <c r="Q60"/>
  <c r="T32"/>
  <c r="X32" s="1"/>
  <c r="T59" i="16"/>
  <c r="X59" s="1"/>
  <c r="Q58"/>
  <c r="T59" i="15"/>
  <c r="X59" s="1"/>
  <c r="Q58"/>
  <c r="T31"/>
  <c r="X31" s="1"/>
  <c r="AA31" s="1"/>
  <c r="AE31" s="1"/>
  <c r="T57" i="14"/>
  <c r="X57" s="1"/>
  <c r="Q56"/>
  <c r="T56" s="1"/>
  <c r="T51"/>
  <c r="X51" s="1"/>
  <c r="Q50"/>
  <c r="T50" s="1"/>
  <c r="T25"/>
  <c r="X25" s="1"/>
  <c r="Q24"/>
  <c r="T24" s="1"/>
  <c r="T58" i="13"/>
  <c r="X58" s="1"/>
  <c r="Q57"/>
  <c r="T57" s="1"/>
  <c r="T52"/>
  <c r="X52" s="1"/>
  <c r="Q51"/>
  <c r="T51" s="1"/>
  <c r="T31"/>
  <c r="X31" s="1"/>
  <c r="M25" i="12"/>
  <c r="Q25" s="1"/>
  <c r="J24"/>
  <c r="J23" s="1"/>
  <c r="J22" s="1"/>
  <c r="T58"/>
  <c r="X58" s="1"/>
  <c r="Q57"/>
  <c r="T57" s="1"/>
  <c r="T52"/>
  <c r="X52" s="1"/>
  <c r="Q51"/>
  <c r="T51" s="1"/>
  <c r="AV32"/>
  <c r="AZ32" s="1"/>
  <c r="T59" i="10"/>
  <c r="X59" s="1"/>
  <c r="Q58"/>
  <c r="T62" i="11"/>
  <c r="X62" s="1"/>
  <c r="Q61"/>
  <c r="T32"/>
  <c r="X32" s="1"/>
  <c r="T60" i="8"/>
  <c r="X60" s="1"/>
  <c r="Q59"/>
  <c r="AV32"/>
  <c r="AZ32" s="1"/>
  <c r="BC32" s="1"/>
  <c r="BG32" s="1"/>
  <c r="X28" i="21"/>
  <c r="T28"/>
  <c r="T61" i="23"/>
  <c r="X61" s="1"/>
  <c r="Q60"/>
  <c r="T57" i="20"/>
  <c r="X57" s="1"/>
  <c r="Q56"/>
  <c r="AS32"/>
  <c r="T32"/>
  <c r="X32" s="1"/>
  <c r="AA32" s="1"/>
  <c r="AE32" s="1"/>
  <c r="AH32" s="1"/>
  <c r="AL32" s="1"/>
  <c r="AO32" s="1"/>
  <c r="T56" i="19"/>
  <c r="X56" s="1"/>
  <c r="Q55"/>
  <c r="T55" s="1"/>
  <c r="T50"/>
  <c r="X50" s="1"/>
  <c r="Q49"/>
  <c r="T49" s="1"/>
  <c r="T58" i="18"/>
  <c r="X58" s="1"/>
  <c r="Q57"/>
  <c r="T25"/>
  <c r="X25" s="1"/>
  <c r="Q24"/>
  <c r="T24" s="1"/>
  <c r="T58" i="17"/>
  <c r="X58" s="1"/>
  <c r="Q57"/>
  <c r="T57" s="1"/>
  <c r="T52"/>
  <c r="X52" s="1"/>
  <c r="Q51"/>
  <c r="T51" s="1"/>
  <c r="T31"/>
  <c r="X31" s="1"/>
  <c r="T56" i="16"/>
  <c r="X56" s="1"/>
  <c r="Q55"/>
  <c r="T55" s="1"/>
  <c r="T50"/>
  <c r="X50" s="1"/>
  <c r="Q49"/>
  <c r="T49" s="1"/>
  <c r="T25"/>
  <c r="X25" s="1"/>
  <c r="Q24"/>
  <c r="T24" s="1"/>
  <c r="T56" i="15"/>
  <c r="X56" s="1"/>
  <c r="Q55"/>
  <c r="T55" s="1"/>
  <c r="T50"/>
  <c r="X50" s="1"/>
  <c r="Q49"/>
  <c r="T49" s="1"/>
  <c r="T32"/>
  <c r="X32" s="1"/>
  <c r="AA32" s="1"/>
  <c r="AE32" s="1"/>
  <c r="T60" i="14"/>
  <c r="X60" s="1"/>
  <c r="Q59"/>
  <c r="T61" i="13"/>
  <c r="X61" s="1"/>
  <c r="Q60"/>
  <c r="T32"/>
  <c r="X32" s="1"/>
  <c r="T61" i="12"/>
  <c r="X61" s="1"/>
  <c r="Q60"/>
  <c r="T56" i="10"/>
  <c r="X56" s="1"/>
  <c r="Q55"/>
  <c r="T55" s="1"/>
  <c r="T50"/>
  <c r="X50" s="1"/>
  <c r="Q49"/>
  <c r="T49" s="1"/>
  <c r="T25"/>
  <c r="X25" s="1"/>
  <c r="Q24"/>
  <c r="T24" s="1"/>
  <c r="C22" i="11"/>
  <c r="F23"/>
  <c r="T59"/>
  <c r="X59" s="1"/>
  <c r="Q58"/>
  <c r="T58" s="1"/>
  <c r="T53"/>
  <c r="X53" s="1"/>
  <c r="Q52"/>
  <c r="T52" s="1"/>
  <c r="M25" i="8"/>
  <c r="Q25" s="1"/>
  <c r="J24"/>
  <c r="T57"/>
  <c r="X57" s="1"/>
  <c r="Q56"/>
  <c r="T56" s="1"/>
  <c r="T51"/>
  <c r="X51" s="1"/>
  <c r="Q50"/>
  <c r="T50" s="1"/>
  <c r="BC30" i="15"/>
  <c r="BG30" s="1"/>
  <c r="BC29"/>
  <c r="BG29" s="1"/>
  <c r="J26" i="5"/>
  <c r="M26" s="1"/>
  <c r="Q26" s="1"/>
  <c r="T26" s="1"/>
  <c r="X26" s="1"/>
  <c r="AA26" s="1"/>
  <c r="Q61"/>
  <c r="J60"/>
  <c r="F40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3"/>
  <c r="F33" s="1"/>
  <c r="M60" i="6"/>
  <c r="Q60" s="1"/>
  <c r="M25" i="7"/>
  <c r="Q25" s="1"/>
  <c r="J24"/>
  <c r="M24" s="1"/>
  <c r="M59"/>
  <c r="Q59" s="1"/>
  <c r="J58"/>
  <c r="M25" i="9"/>
  <c r="Q25" s="1"/>
  <c r="J24"/>
  <c r="M24" s="1"/>
  <c r="Q52"/>
  <c r="J51"/>
  <c r="M51" s="1"/>
  <c r="Q58"/>
  <c r="J57"/>
  <c r="Q24" i="13"/>
  <c r="T24" s="1"/>
  <c r="T26"/>
  <c r="C23" i="17"/>
  <c r="F24"/>
  <c r="F33" i="15"/>
  <c r="C23"/>
  <c r="M58" i="19"/>
  <c r="M57" s="1"/>
  <c r="J57"/>
  <c r="M60" i="17"/>
  <c r="M59" s="1"/>
  <c r="J59"/>
  <c r="M58" i="16"/>
  <c r="M57" s="1"/>
  <c r="J57"/>
  <c r="M58" i="15"/>
  <c r="M57" s="1"/>
  <c r="J57"/>
  <c r="M24"/>
  <c r="M24" i="13"/>
  <c r="J23"/>
  <c r="C23" i="12"/>
  <c r="F24"/>
  <c r="M58" i="10"/>
  <c r="M57" s="1"/>
  <c r="J57"/>
  <c r="M61" i="11"/>
  <c r="M60" s="1"/>
  <c r="J60"/>
  <c r="M59" i="8"/>
  <c r="M58" s="1"/>
  <c r="J58"/>
  <c r="C23" i="18"/>
  <c r="F31"/>
  <c r="C23" i="23"/>
  <c r="F24"/>
  <c r="M60"/>
  <c r="M59" s="1"/>
  <c r="J59"/>
  <c r="M56" i="20"/>
  <c r="M55" s="1"/>
  <c r="J55"/>
  <c r="J56" i="18"/>
  <c r="M57"/>
  <c r="M56" s="1"/>
  <c r="M59" i="14"/>
  <c r="M58" s="1"/>
  <c r="J58"/>
  <c r="M60" i="13"/>
  <c r="M59" s="1"/>
  <c r="J59"/>
  <c r="M60" i="12"/>
  <c r="M59" s="1"/>
  <c r="J59"/>
  <c r="M24" i="10"/>
  <c r="C23" i="8"/>
  <c r="F24"/>
  <c r="C23" i="19"/>
  <c r="J33" i="15"/>
  <c r="M33" s="1"/>
  <c r="J32" i="19"/>
  <c r="M32" s="1"/>
  <c r="J32" i="10"/>
  <c r="J23" s="1"/>
  <c r="J22" s="1"/>
  <c r="J21" s="1"/>
  <c r="J33" i="11"/>
  <c r="M33" s="1"/>
  <c r="J33" i="8"/>
  <c r="M33" s="1"/>
  <c r="J23" i="21"/>
  <c r="M24"/>
  <c r="X26"/>
  <c r="AA26" s="1"/>
  <c r="Q24"/>
  <c r="T24" s="1"/>
  <c r="T41"/>
  <c r="X41" s="1"/>
  <c r="X40" s="1"/>
  <c r="AA40" s="1"/>
  <c r="T36"/>
  <c r="X36" s="1"/>
  <c r="X35" s="1"/>
  <c r="AA35" s="1"/>
  <c r="T31"/>
  <c r="X31" s="1"/>
  <c r="X30" s="1"/>
  <c r="AA30" s="1"/>
  <c r="T44"/>
  <c r="X44" s="1"/>
  <c r="X43" s="1"/>
  <c r="X48" i="22"/>
  <c r="AA48" s="1"/>
  <c r="T59"/>
  <c r="X59" s="1"/>
  <c r="Q58"/>
  <c r="T56"/>
  <c r="X56" s="1"/>
  <c r="Q55"/>
  <c r="T55" s="1"/>
  <c r="T50"/>
  <c r="X50" s="1"/>
  <c r="Q49"/>
  <c r="T49" s="1"/>
  <c r="Q32"/>
  <c r="T32" s="1"/>
  <c r="M58"/>
  <c r="M57" s="1"/>
  <c r="J57"/>
  <c r="Q24"/>
  <c r="M24"/>
  <c r="J23"/>
  <c r="Q33" i="23"/>
  <c r="T33" s="1"/>
  <c r="Q24"/>
  <c r="M24"/>
  <c r="J23"/>
  <c r="Q33" i="20"/>
  <c r="T33" s="1"/>
  <c r="Q24"/>
  <c r="M24"/>
  <c r="T26" i="19"/>
  <c r="X26" s="1"/>
  <c r="AA26" s="1"/>
  <c r="Q24"/>
  <c r="AO29"/>
  <c r="AS29" s="1"/>
  <c r="AV29" s="1"/>
  <c r="AZ29" s="1"/>
  <c r="BC29" s="1"/>
  <c r="BG29" s="1"/>
  <c r="BJ29" s="1"/>
  <c r="BN29" s="1"/>
  <c r="BQ29" s="1"/>
  <c r="BU29" s="1"/>
  <c r="BX29" s="1"/>
  <c r="CB29" s="1"/>
  <c r="CE29" s="1"/>
  <c r="AO28"/>
  <c r="AS28" s="1"/>
  <c r="AV28" s="1"/>
  <c r="AZ28" s="1"/>
  <c r="BC28" s="1"/>
  <c r="BG28" s="1"/>
  <c r="BJ28" s="1"/>
  <c r="BN28" s="1"/>
  <c r="BQ28" s="1"/>
  <c r="BU28" s="1"/>
  <c r="BX28" s="1"/>
  <c r="CB28" s="1"/>
  <c r="CE28" s="1"/>
  <c r="AO27"/>
  <c r="AS27" s="1"/>
  <c r="AV27" s="1"/>
  <c r="AZ27" s="1"/>
  <c r="BC27" s="1"/>
  <c r="BG27" s="1"/>
  <c r="BJ27" s="1"/>
  <c r="BN27" s="1"/>
  <c r="BQ27" s="1"/>
  <c r="BU27" s="1"/>
  <c r="BX27" s="1"/>
  <c r="CB27" s="1"/>
  <c r="CE27" s="1"/>
  <c r="M24"/>
  <c r="T31"/>
  <c r="X31" s="1"/>
  <c r="X32"/>
  <c r="AA32" s="1"/>
  <c r="AE26"/>
  <c r="AH26" s="1"/>
  <c r="CE50" i="18"/>
  <c r="BX26"/>
  <c r="CB26" s="1"/>
  <c r="BC29"/>
  <c r="BG29" s="1"/>
  <c r="Q31"/>
  <c r="M31"/>
  <c r="J23"/>
  <c r="Q33" i="17"/>
  <c r="T33" s="1"/>
  <c r="M24"/>
  <c r="J23"/>
  <c r="X26"/>
  <c r="AA26" s="1"/>
  <c r="Q24"/>
  <c r="Q32" i="16"/>
  <c r="M32"/>
  <c r="J23"/>
  <c r="X33" i="15"/>
  <c r="AA33" s="1"/>
  <c r="X24"/>
  <c r="AA24" s="1"/>
  <c r="M32" i="14"/>
  <c r="J23"/>
  <c r="Q32"/>
  <c r="X33" i="13"/>
  <c r="AA33" s="1"/>
  <c r="X26"/>
  <c r="X32" i="10"/>
  <c r="Q23"/>
  <c r="Q22" s="1"/>
  <c r="X33" i="12"/>
  <c r="AA33" s="1"/>
  <c r="M24"/>
  <c r="X33" i="11"/>
  <c r="AA33" s="1"/>
  <c r="X26"/>
  <c r="AV29" i="5"/>
  <c r="AZ29" s="1"/>
  <c r="AV30"/>
  <c r="AZ30" s="1"/>
  <c r="AV28"/>
  <c r="AZ28" s="1"/>
  <c r="T32"/>
  <c r="X32" s="1"/>
  <c r="T31"/>
  <c r="X31" s="1"/>
  <c r="Q33" i="8"/>
  <c r="J32" i="9"/>
  <c r="M26" i="6"/>
  <c r="Q26" s="1"/>
  <c r="T25" i="21"/>
  <c r="X25" s="1"/>
  <c r="F23"/>
  <c r="AO59" i="1"/>
  <c r="AS59" s="1"/>
  <c r="AO61"/>
  <c r="AS61" s="1"/>
  <c r="AO60"/>
  <c r="AS60" s="1"/>
  <c r="AO43"/>
  <c r="AS43" s="1"/>
  <c r="AO44"/>
  <c r="AS44" s="1"/>
  <c r="AH30"/>
  <c r="AL30" s="1"/>
  <c r="AH29"/>
  <c r="AL29" s="1"/>
  <c r="AA27"/>
  <c r="AE27" s="1"/>
  <c r="AA28"/>
  <c r="AE28" s="1"/>
  <c r="J70" i="26"/>
  <c r="M70" s="1"/>
  <c r="Q70" s="1"/>
  <c r="T70" s="1"/>
  <c r="X70" s="1"/>
  <c r="AA70" s="1"/>
  <c r="AE70" s="1"/>
  <c r="AH70" s="1"/>
  <c r="AL70" s="1"/>
  <c r="AO70" s="1"/>
  <c r="AS70" s="1"/>
  <c r="AV70" s="1"/>
  <c r="AZ70" s="1"/>
  <c r="BC70" s="1"/>
  <c r="BG70" s="1"/>
  <c r="BJ70" s="1"/>
  <c r="BN70" s="1"/>
  <c r="BQ70" s="1"/>
  <c r="BU70" s="1"/>
  <c r="BX70" s="1"/>
  <c r="CB70" s="1"/>
  <c r="CE70" s="1"/>
  <c r="J69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2"/>
  <c r="J62" s="1"/>
  <c r="Q59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Q58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Q60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4" i="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3" i="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58"/>
  <c r="J58" s="1"/>
  <c r="F55"/>
  <c r="J55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J42"/>
  <c r="M42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J41"/>
  <c r="M41" s="1"/>
  <c r="Q41" s="1"/>
  <c r="T41" s="1"/>
  <c r="J40"/>
  <c r="M40" s="1"/>
  <c r="Q40" s="1"/>
  <c r="T40" s="1"/>
  <c r="J39"/>
  <c r="M39" s="1"/>
  <c r="Q39" s="1"/>
  <c r="T39" s="1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J37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F59" i="2"/>
  <c r="J59" s="1"/>
  <c r="M59" s="1"/>
  <c r="F56"/>
  <c r="J56" s="1"/>
  <c r="F50"/>
  <c r="J50" s="1"/>
  <c r="M50" s="1"/>
  <c r="F33"/>
  <c r="J33" s="1"/>
  <c r="M33" s="1"/>
  <c r="F25"/>
  <c r="J25" s="1"/>
  <c r="M25" s="1"/>
  <c r="T24" i="1"/>
  <c r="X24" s="1"/>
  <c r="J32"/>
  <c r="M32" i="10" l="1"/>
  <c r="Q23" i="19"/>
  <c r="Q22" s="1"/>
  <c r="X32" i="22"/>
  <c r="AA32" s="1"/>
  <c r="J45" i="6"/>
  <c r="J32" s="1"/>
  <c r="J50"/>
  <c r="M56" i="2"/>
  <c r="Q56" s="1"/>
  <c r="J55"/>
  <c r="M55" s="1"/>
  <c r="M25" i="3"/>
  <c r="Q25" s="1"/>
  <c r="J24"/>
  <c r="M33"/>
  <c r="Q33" s="1"/>
  <c r="X39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X41"/>
  <c r="AA41" s="1"/>
  <c r="Q42"/>
  <c r="T42" s="1"/>
  <c r="M49"/>
  <c r="Q49" s="1"/>
  <c r="J48"/>
  <c r="M48" s="1"/>
  <c r="M55"/>
  <c r="Q55" s="1"/>
  <c r="J54"/>
  <c r="M54" s="1"/>
  <c r="C32"/>
  <c r="F43"/>
  <c r="J43" s="1"/>
  <c r="M43" s="1"/>
  <c r="M50" i="4"/>
  <c r="Q50" s="1"/>
  <c r="J49"/>
  <c r="M49" s="1"/>
  <c r="M56"/>
  <c r="Q56" s="1"/>
  <c r="J55"/>
  <c r="M55" s="1"/>
  <c r="CB60" i="26"/>
  <c r="CE60" s="1"/>
  <c r="CB58"/>
  <c r="CE58" s="1"/>
  <c r="M62"/>
  <c r="Q62" s="1"/>
  <c r="J61"/>
  <c r="M61" s="1"/>
  <c r="X24" i="13"/>
  <c r="AA24" s="1"/>
  <c r="AA26"/>
  <c r="C22" i="19"/>
  <c r="F23"/>
  <c r="C22" i="8"/>
  <c r="F23"/>
  <c r="C22" i="23"/>
  <c r="F23"/>
  <c r="C22" i="18"/>
  <c r="F23"/>
  <c r="C22" i="12"/>
  <c r="F23"/>
  <c r="C22" i="17"/>
  <c r="F23"/>
  <c r="T58" i="9"/>
  <c r="X58" s="1"/>
  <c r="Q57"/>
  <c r="T57" s="1"/>
  <c r="T52"/>
  <c r="X52" s="1"/>
  <c r="Q51"/>
  <c r="T51" s="1"/>
  <c r="T25"/>
  <c r="X25" s="1"/>
  <c r="Q24"/>
  <c r="T24" s="1"/>
  <c r="T59" i="7"/>
  <c r="X59" s="1"/>
  <c r="Q58"/>
  <c r="T25"/>
  <c r="X25" s="1"/>
  <c r="Q24"/>
  <c r="T24" s="1"/>
  <c r="T60" i="6"/>
  <c r="X60" s="1"/>
  <c r="Q59"/>
  <c r="T61" i="5"/>
  <c r="X61" s="1"/>
  <c r="Q60"/>
  <c r="BJ29" i="15"/>
  <c r="BN29" s="1"/>
  <c r="BJ30"/>
  <c r="BN30" s="1"/>
  <c r="AA51" i="8"/>
  <c r="AE51" s="1"/>
  <c r="X50"/>
  <c r="AA50" s="1"/>
  <c r="AA57"/>
  <c r="AE57" s="1"/>
  <c r="X56"/>
  <c r="AA56" s="1"/>
  <c r="T25"/>
  <c r="X25" s="1"/>
  <c r="Q24"/>
  <c r="T24" s="1"/>
  <c r="AA53" i="11"/>
  <c r="AE53" s="1"/>
  <c r="X52"/>
  <c r="AA52" s="1"/>
  <c r="AA59"/>
  <c r="AE59" s="1"/>
  <c r="X58"/>
  <c r="AA58" s="1"/>
  <c r="C21"/>
  <c r="F21" s="1"/>
  <c r="F22"/>
  <c r="AA25" i="10"/>
  <c r="AE25" s="1"/>
  <c r="X24"/>
  <c r="AA24" s="1"/>
  <c r="AA50"/>
  <c r="AE50" s="1"/>
  <c r="X49"/>
  <c r="AA49" s="1"/>
  <c r="AA56"/>
  <c r="AE56" s="1"/>
  <c r="X55"/>
  <c r="AA55" s="1"/>
  <c r="AA61" i="12"/>
  <c r="AE61" s="1"/>
  <c r="X60"/>
  <c r="AA32" i="13"/>
  <c r="AE32" s="1"/>
  <c r="AA61"/>
  <c r="AE61" s="1"/>
  <c r="X60"/>
  <c r="AA60" i="14"/>
  <c r="AE60" s="1"/>
  <c r="X59"/>
  <c r="AH32" i="15"/>
  <c r="AL32" s="1"/>
  <c r="AO32" s="1"/>
  <c r="AS32" s="1"/>
  <c r="AA50"/>
  <c r="AE50" s="1"/>
  <c r="X49"/>
  <c r="AA49" s="1"/>
  <c r="AA56"/>
  <c r="AE56" s="1"/>
  <c r="X55"/>
  <c r="AA55" s="1"/>
  <c r="AA25" i="16"/>
  <c r="AE25" s="1"/>
  <c r="X24"/>
  <c r="AA24" s="1"/>
  <c r="AA50"/>
  <c r="AE50" s="1"/>
  <c r="X49"/>
  <c r="AA49" s="1"/>
  <c r="AA56"/>
  <c r="AE56" s="1"/>
  <c r="X55"/>
  <c r="AA55" s="1"/>
  <c r="AA31" i="17"/>
  <c r="AE31" s="1"/>
  <c r="AA52"/>
  <c r="AE52" s="1"/>
  <c r="X51"/>
  <c r="AA51" s="1"/>
  <c r="AA58"/>
  <c r="AE58" s="1"/>
  <c r="X57"/>
  <c r="AA57" s="1"/>
  <c r="AA25" i="18"/>
  <c r="AE25" s="1"/>
  <c r="X24"/>
  <c r="AA24" s="1"/>
  <c r="AA58"/>
  <c r="AE58" s="1"/>
  <c r="X57"/>
  <c r="AA50" i="19"/>
  <c r="AE50" s="1"/>
  <c r="X49"/>
  <c r="AA49" s="1"/>
  <c r="AA56"/>
  <c r="AE56" s="1"/>
  <c r="X55"/>
  <c r="AA55" s="1"/>
  <c r="BU32" i="20"/>
  <c r="BX32" s="1"/>
  <c r="CB32" s="1"/>
  <c r="CE32" s="1"/>
  <c r="AV32"/>
  <c r="AZ32" s="1"/>
  <c r="BC32" s="1"/>
  <c r="BG32" s="1"/>
  <c r="BJ32" s="1"/>
  <c r="BN32" s="1"/>
  <c r="BQ32" s="1"/>
  <c r="AA57"/>
  <c r="AE57" s="1"/>
  <c r="X56"/>
  <c r="AA61" i="23"/>
  <c r="AE61" s="1"/>
  <c r="X60"/>
  <c r="AE28" i="21"/>
  <c r="AA28"/>
  <c r="BJ32" i="8"/>
  <c r="BN32" s="1"/>
  <c r="AA60"/>
  <c r="AE60" s="1"/>
  <c r="X59"/>
  <c r="AA32" i="11"/>
  <c r="AE32" s="1"/>
  <c r="AA62"/>
  <c r="AE62" s="1"/>
  <c r="X61"/>
  <c r="AA59" i="10"/>
  <c r="AE59" s="1"/>
  <c r="X58"/>
  <c r="BC32" i="12"/>
  <c r="BG32" s="1"/>
  <c r="AA52"/>
  <c r="AE52" s="1"/>
  <c r="X51"/>
  <c r="AA51" s="1"/>
  <c r="AA58"/>
  <c r="AE58" s="1"/>
  <c r="X57"/>
  <c r="AA57" s="1"/>
  <c r="T25"/>
  <c r="X25" s="1"/>
  <c r="Q24"/>
  <c r="T24" s="1"/>
  <c r="AA31" i="13"/>
  <c r="AE31" s="1"/>
  <c r="AA52"/>
  <c r="AE52" s="1"/>
  <c r="X51"/>
  <c r="AA51" s="1"/>
  <c r="AA58"/>
  <c r="AE58" s="1"/>
  <c r="X57"/>
  <c r="AA57" s="1"/>
  <c r="AA25" i="14"/>
  <c r="AE25" s="1"/>
  <c r="X24"/>
  <c r="AA24" s="1"/>
  <c r="AA51"/>
  <c r="AE51" s="1"/>
  <c r="X50"/>
  <c r="AA50" s="1"/>
  <c r="AA57"/>
  <c r="AE57" s="1"/>
  <c r="X56"/>
  <c r="AA56" s="1"/>
  <c r="AH31" i="15"/>
  <c r="AL31" s="1"/>
  <c r="AO31" s="1"/>
  <c r="AS31" s="1"/>
  <c r="AA59"/>
  <c r="AE59" s="1"/>
  <c r="X58"/>
  <c r="AA59" i="16"/>
  <c r="AE59" s="1"/>
  <c r="X58"/>
  <c r="AA32" i="17"/>
  <c r="AE32" s="1"/>
  <c r="AA61"/>
  <c r="AE61" s="1"/>
  <c r="X60"/>
  <c r="AA49" i="18"/>
  <c r="AE49" s="1"/>
  <c r="X48"/>
  <c r="AA48" s="1"/>
  <c r="AA55"/>
  <c r="AE55" s="1"/>
  <c r="X54"/>
  <c r="AA54" s="1"/>
  <c r="AA59" i="19"/>
  <c r="AE59" s="1"/>
  <c r="X58"/>
  <c r="AA48" i="20"/>
  <c r="AE48" s="1"/>
  <c r="X47"/>
  <c r="AA47" s="1"/>
  <c r="AA54"/>
  <c r="AE54" s="1"/>
  <c r="X53"/>
  <c r="AA53" s="1"/>
  <c r="AE29" i="21"/>
  <c r="AA29"/>
  <c r="AA52" i="23"/>
  <c r="AE52" s="1"/>
  <c r="X51"/>
  <c r="AA51" s="1"/>
  <c r="AA58"/>
  <c r="AE58" s="1"/>
  <c r="X57"/>
  <c r="AA57" s="1"/>
  <c r="C22" i="10"/>
  <c r="F23"/>
  <c r="T61" i="9"/>
  <c r="X61" s="1"/>
  <c r="Q60"/>
  <c r="T56" i="7"/>
  <c r="X56" s="1"/>
  <c r="Q55"/>
  <c r="T55" s="1"/>
  <c r="T50"/>
  <c r="X50" s="1"/>
  <c r="Q49"/>
  <c r="T49" s="1"/>
  <c r="T57" i="6"/>
  <c r="X57" s="1"/>
  <c r="Q56"/>
  <c r="T56" s="1"/>
  <c r="T51"/>
  <c r="X51" s="1"/>
  <c r="Q50"/>
  <c r="T50" s="1"/>
  <c r="T58" i="5"/>
  <c r="X58" s="1"/>
  <c r="Q57"/>
  <c r="T57" s="1"/>
  <c r="T52"/>
  <c r="X52" s="1"/>
  <c r="Q51"/>
  <c r="T51" s="1"/>
  <c r="CE27" i="18"/>
  <c r="CB27"/>
  <c r="AV28" i="13"/>
  <c r="AZ28" s="1"/>
  <c r="AV30"/>
  <c r="AZ30" s="1"/>
  <c r="BX30" i="8"/>
  <c r="CB30" s="1"/>
  <c r="CE30" s="1"/>
  <c r="AV30" i="17"/>
  <c r="AZ30" s="1"/>
  <c r="BJ28" i="15"/>
  <c r="BN28" s="1"/>
  <c r="BJ31" i="8"/>
  <c r="BN31" s="1"/>
  <c r="AH31" i="11"/>
  <c r="AL31" s="1"/>
  <c r="AV28" i="17"/>
  <c r="AZ28" s="1"/>
  <c r="CB28" i="18"/>
  <c r="CE28" s="1"/>
  <c r="BX28" i="8"/>
  <c r="CB28" s="1"/>
  <c r="CE28" s="1"/>
  <c r="AV29" i="17"/>
  <c r="AZ29" s="1"/>
  <c r="BC29" i="11"/>
  <c r="BG29" s="1"/>
  <c r="BC28"/>
  <c r="BG28" s="1"/>
  <c r="AV29" i="13"/>
  <c r="AZ29" s="1"/>
  <c r="BX29" i="8"/>
  <c r="CB29" s="1"/>
  <c r="CE29" s="1"/>
  <c r="BC30" i="11"/>
  <c r="BG30" s="1"/>
  <c r="BG30" i="18"/>
  <c r="BJ30" s="1"/>
  <c r="X40" i="3"/>
  <c r="AA40" s="1"/>
  <c r="M58"/>
  <c r="Q58" s="1"/>
  <c r="J57"/>
  <c r="M59" i="4"/>
  <c r="Q59" s="1"/>
  <c r="J58"/>
  <c r="BQ35" i="26"/>
  <c r="BU35" s="1"/>
  <c r="BX35" s="1"/>
  <c r="CB35" s="1"/>
  <c r="CE35" s="1"/>
  <c r="BN35"/>
  <c r="BN34" s="1"/>
  <c r="CB59"/>
  <c r="CE59" s="1"/>
  <c r="X24" i="11"/>
  <c r="AA24" s="1"/>
  <c r="AA26"/>
  <c r="AA43" i="21"/>
  <c r="AA42" s="1"/>
  <c r="X42"/>
  <c r="M23" i="13"/>
  <c r="J22"/>
  <c r="C22" i="15"/>
  <c r="F23"/>
  <c r="M58" i="7"/>
  <c r="M57" s="1"/>
  <c r="J57"/>
  <c r="M59" i="6"/>
  <c r="M58" s="1"/>
  <c r="J59" i="5"/>
  <c r="M24" i="8"/>
  <c r="J23"/>
  <c r="T60" i="12"/>
  <c r="T59" s="1"/>
  <c r="Q59"/>
  <c r="T60" i="13"/>
  <c r="T59" s="1"/>
  <c r="Q59"/>
  <c r="T59" i="14"/>
  <c r="T58" s="1"/>
  <c r="Q58"/>
  <c r="Q56" i="18"/>
  <c r="T57"/>
  <c r="T56" s="1"/>
  <c r="T56" i="20"/>
  <c r="T55" s="1"/>
  <c r="Q55"/>
  <c r="T60" i="23"/>
  <c r="T59" s="1"/>
  <c r="Q59"/>
  <c r="T59" i="8"/>
  <c r="T58" s="1"/>
  <c r="Q58"/>
  <c r="T61" i="11"/>
  <c r="T60" s="1"/>
  <c r="Q60"/>
  <c r="T58" i="10"/>
  <c r="T57" s="1"/>
  <c r="Q57"/>
  <c r="T58" i="15"/>
  <c r="T57" s="1"/>
  <c r="Q57"/>
  <c r="T58" i="16"/>
  <c r="T57" s="1"/>
  <c r="Q57"/>
  <c r="T60" i="17"/>
  <c r="T59" s="1"/>
  <c r="Q59"/>
  <c r="T58" i="19"/>
  <c r="T57" s="1"/>
  <c r="Q57"/>
  <c r="M24" i="11"/>
  <c r="J23"/>
  <c r="M60" i="9"/>
  <c r="M59" s="1"/>
  <c r="J59"/>
  <c r="F32" i="7"/>
  <c r="C23"/>
  <c r="F32" i="6"/>
  <c r="C23"/>
  <c r="Q24" i="11"/>
  <c r="T24" s="1"/>
  <c r="Q24" i="5"/>
  <c r="Q33"/>
  <c r="T33" s="1"/>
  <c r="J32" i="7"/>
  <c r="Q21" i="10"/>
  <c r="T24" i="19"/>
  <c r="J23"/>
  <c r="M23" s="1"/>
  <c r="J23" i="15"/>
  <c r="J21" i="12"/>
  <c r="C23" i="5"/>
  <c r="J33"/>
  <c r="M33" s="1"/>
  <c r="J24"/>
  <c r="C23" i="26"/>
  <c r="AE26" i="21"/>
  <c r="AH26" s="1"/>
  <c r="X24"/>
  <c r="AA24" s="1"/>
  <c r="J22"/>
  <c r="M23"/>
  <c r="AA44"/>
  <c r="AE44" s="1"/>
  <c r="AE43" s="1"/>
  <c r="AA31"/>
  <c r="AE31" s="1"/>
  <c r="AE30" s="1"/>
  <c r="AH30" s="1"/>
  <c r="AA36"/>
  <c r="AE36" s="1"/>
  <c r="AE35" s="1"/>
  <c r="AH35" s="1"/>
  <c r="AA41"/>
  <c r="AE41" s="1"/>
  <c r="AE40" s="1"/>
  <c r="AH40" s="1"/>
  <c r="Q23"/>
  <c r="AE48" i="22"/>
  <c r="AH48" s="1"/>
  <c r="T58"/>
  <c r="T57" s="1"/>
  <c r="Q57"/>
  <c r="AA50"/>
  <c r="AE50" s="1"/>
  <c r="X49"/>
  <c r="AA49" s="1"/>
  <c r="AA56"/>
  <c r="AE56" s="1"/>
  <c r="X55"/>
  <c r="AA55" s="1"/>
  <c r="AA59"/>
  <c r="AE59" s="1"/>
  <c r="X58"/>
  <c r="M23"/>
  <c r="J22"/>
  <c r="X24"/>
  <c r="T24"/>
  <c r="Q23"/>
  <c r="X33" i="23"/>
  <c r="AA33" s="1"/>
  <c r="M23"/>
  <c r="J22"/>
  <c r="X24"/>
  <c r="Q23"/>
  <c r="T24"/>
  <c r="X33" i="20"/>
  <c r="AA33" s="1"/>
  <c r="T24"/>
  <c r="Q23"/>
  <c r="X24"/>
  <c r="AA31" i="19"/>
  <c r="AE31" s="1"/>
  <c r="X24"/>
  <c r="J22"/>
  <c r="AE32"/>
  <c r="AH32" s="1"/>
  <c r="AL26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AA24"/>
  <c r="BJ29" i="18"/>
  <c r="BN29" s="1"/>
  <c r="CE26"/>
  <c r="J22"/>
  <c r="M23"/>
  <c r="T31"/>
  <c r="Q23"/>
  <c r="X31"/>
  <c r="X33" i="17"/>
  <c r="AA33" s="1"/>
  <c r="T24"/>
  <c r="Q23"/>
  <c r="M23"/>
  <c r="J22"/>
  <c r="AE26"/>
  <c r="AH26" s="1"/>
  <c r="X24"/>
  <c r="M23" i="16"/>
  <c r="J22"/>
  <c r="T32"/>
  <c r="Q23"/>
  <c r="X32"/>
  <c r="Q23" i="15"/>
  <c r="AE33"/>
  <c r="AH33" s="1"/>
  <c r="AE26"/>
  <c r="X32" i="14"/>
  <c r="T32"/>
  <c r="Q23"/>
  <c r="J22"/>
  <c r="M23"/>
  <c r="Q23" i="13"/>
  <c r="AE33"/>
  <c r="AH33" s="1"/>
  <c r="AE26"/>
  <c r="T32" i="10"/>
  <c r="AE32"/>
  <c r="M23"/>
  <c r="AL26" i="12"/>
  <c r="AO26" s="1"/>
  <c r="Q23"/>
  <c r="Q22" s="1"/>
  <c r="Q21" s="1"/>
  <c r="AE33"/>
  <c r="AH33" s="1"/>
  <c r="M23"/>
  <c r="AL31"/>
  <c r="AO31" s="1"/>
  <c r="Q23" i="11"/>
  <c r="AE33"/>
  <c r="AH33" s="1"/>
  <c r="AE26"/>
  <c r="T33" i="8"/>
  <c r="Q23"/>
  <c r="T23" s="1"/>
  <c r="AA31" i="5"/>
  <c r="AE31" s="1"/>
  <c r="BC28"/>
  <c r="BG28" s="1"/>
  <c r="BC29"/>
  <c r="BG29" s="1"/>
  <c r="AA32"/>
  <c r="AE32" s="1"/>
  <c r="BC30"/>
  <c r="BG30" s="1"/>
  <c r="X33" i="8"/>
  <c r="M32" i="9"/>
  <c r="J23"/>
  <c r="J22" s="1"/>
  <c r="Q32"/>
  <c r="M32" i="7"/>
  <c r="J23"/>
  <c r="Q32"/>
  <c r="M24" i="6"/>
  <c r="T26"/>
  <c r="X26" s="1"/>
  <c r="Q24"/>
  <c r="X33" i="5"/>
  <c r="AA33" s="1"/>
  <c r="T24"/>
  <c r="AE26"/>
  <c r="AH26" s="1"/>
  <c r="X24"/>
  <c r="J32" i="4"/>
  <c r="M32" s="1"/>
  <c r="J24"/>
  <c r="M69" i="26"/>
  <c r="Q69" s="1"/>
  <c r="J64"/>
  <c r="Q57"/>
  <c r="J55"/>
  <c r="M55" s="1"/>
  <c r="Q34"/>
  <c r="T34" s="1"/>
  <c r="J34"/>
  <c r="M34" s="1"/>
  <c r="X34"/>
  <c r="AA34" s="1"/>
  <c r="J24"/>
  <c r="Q24"/>
  <c r="M32" i="1"/>
  <c r="Q32" s="1"/>
  <c r="J31"/>
  <c r="F21" i="21"/>
  <c r="F22"/>
  <c r="AA25"/>
  <c r="AE25" s="1"/>
  <c r="J58" i="2"/>
  <c r="J49"/>
  <c r="M49" s="1"/>
  <c r="J32"/>
  <c r="M32" s="1"/>
  <c r="J24"/>
  <c r="M24" s="1"/>
  <c r="AV60" i="1"/>
  <c r="AZ60" s="1"/>
  <c r="AV61"/>
  <c r="AZ61" s="1"/>
  <c r="AV59"/>
  <c r="AZ59" s="1"/>
  <c r="AA53"/>
  <c r="AE53" s="1"/>
  <c r="AV43"/>
  <c r="AZ43" s="1"/>
  <c r="AV44"/>
  <c r="AZ44" s="1"/>
  <c r="AA45"/>
  <c r="AE45" s="1"/>
  <c r="AA40"/>
  <c r="AE40" s="1"/>
  <c r="AA38"/>
  <c r="AE38" s="1"/>
  <c r="AA36"/>
  <c r="AE36" s="1"/>
  <c r="AA34"/>
  <c r="AE34" s="1"/>
  <c r="AA47"/>
  <c r="AE47" s="1"/>
  <c r="AA42"/>
  <c r="AE42" s="1"/>
  <c r="AA41"/>
  <c r="AE41" s="1"/>
  <c r="AA39"/>
  <c r="AE39" s="1"/>
  <c r="AA37"/>
  <c r="AE37" s="1"/>
  <c r="AA35"/>
  <c r="AE35" s="1"/>
  <c r="AA33"/>
  <c r="AE33" s="1"/>
  <c r="AO29"/>
  <c r="AS29" s="1"/>
  <c r="AO30"/>
  <c r="AS30" s="1"/>
  <c r="AH28"/>
  <c r="AL28" s="1"/>
  <c r="AH27"/>
  <c r="AL27" s="1"/>
  <c r="T26"/>
  <c r="X26" s="1"/>
  <c r="T25"/>
  <c r="X25" s="1"/>
  <c r="AA24"/>
  <c r="AE24" s="1"/>
  <c r="Q23"/>
  <c r="T23" s="1"/>
  <c r="Q25" i="2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Q36"/>
  <c r="T36" s="1"/>
  <c r="Q42"/>
  <c r="T42" s="1"/>
  <c r="Q33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Q35"/>
  <c r="T35" s="1"/>
  <c r="Q37"/>
  <c r="T37" s="1"/>
  <c r="Q39"/>
  <c r="T39" s="1"/>
  <c r="Q41"/>
  <c r="T41" s="1"/>
  <c r="Q54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Q44"/>
  <c r="T44" s="1"/>
  <c r="Q51"/>
  <c r="Q53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63"/>
  <c r="Q34"/>
  <c r="Q38"/>
  <c r="T38" s="1"/>
  <c r="Q40"/>
  <c r="T40" s="1"/>
  <c r="Q43"/>
  <c r="T43" s="1"/>
  <c r="Q48"/>
  <c r="T48" s="1"/>
  <c r="Q50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Q52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Q59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Q64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Q26"/>
  <c r="Q3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Q30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Q23" i="5" l="1"/>
  <c r="T23" s="1"/>
  <c r="T23" i="19"/>
  <c r="X23"/>
  <c r="AA23" s="1"/>
  <c r="X23" i="10"/>
  <c r="X22" s="1"/>
  <c r="M45" i="6"/>
  <c r="Q45" s="1"/>
  <c r="J24"/>
  <c r="M32"/>
  <c r="J23"/>
  <c r="J22" s="1"/>
  <c r="M50"/>
  <c r="T56" i="2"/>
  <c r="X56" s="1"/>
  <c r="Q55"/>
  <c r="T55" s="1"/>
  <c r="X43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X38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X44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X41"/>
  <c r="AA41" s="1"/>
  <c r="AE41" s="1"/>
  <c r="AH41" s="1"/>
  <c r="AL41" s="1"/>
  <c r="AO41" s="1"/>
  <c r="AS41" s="1"/>
  <c r="AV41" s="1"/>
  <c r="X37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X36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AE24" i="11"/>
  <c r="AH24" s="1"/>
  <c r="AH26"/>
  <c r="AE24" i="13"/>
  <c r="AH24" s="1"/>
  <c r="AH26"/>
  <c r="AE24" i="15"/>
  <c r="AH24" s="1"/>
  <c r="AH26"/>
  <c r="AL26" s="1"/>
  <c r="AO26" s="1"/>
  <c r="C22" i="26"/>
  <c r="F23"/>
  <c r="C21" i="15"/>
  <c r="F21" s="1"/>
  <c r="F22"/>
  <c r="T59" i="4"/>
  <c r="X59" s="1"/>
  <c r="Q58"/>
  <c r="T58" i="3"/>
  <c r="X58" s="1"/>
  <c r="Q57"/>
  <c r="AE40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BN30" i="18"/>
  <c r="BQ30" s="1"/>
  <c r="BJ30" i="11"/>
  <c r="BN30" s="1"/>
  <c r="BC29" i="13"/>
  <c r="BG29" s="1"/>
  <c r="BJ28" i="11"/>
  <c r="BN28" s="1"/>
  <c r="BJ29"/>
  <c r="BN29" s="1"/>
  <c r="BC29" i="17"/>
  <c r="BG29" s="1"/>
  <c r="BC28"/>
  <c r="BG28" s="1"/>
  <c r="AO31" i="11"/>
  <c r="AS31" s="1"/>
  <c r="BQ31" i="8"/>
  <c r="BU31" s="1"/>
  <c r="BQ28" i="15"/>
  <c r="BU28" s="1"/>
  <c r="BG30" i="17"/>
  <c r="BC30"/>
  <c r="BC30" i="13"/>
  <c r="BG30" s="1"/>
  <c r="BC28"/>
  <c r="BG28" s="1"/>
  <c r="AA52" i="5"/>
  <c r="AE52" s="1"/>
  <c r="X51"/>
  <c r="AA51" s="1"/>
  <c r="AA58"/>
  <c r="AE58" s="1"/>
  <c r="X57"/>
  <c r="AA57" s="1"/>
  <c r="AA51" i="6"/>
  <c r="AE51" s="1"/>
  <c r="X50"/>
  <c r="AA50" s="1"/>
  <c r="AA57"/>
  <c r="AE57" s="1"/>
  <c r="X56"/>
  <c r="AA56" s="1"/>
  <c r="AA50" i="7"/>
  <c r="AE50" s="1"/>
  <c r="X49"/>
  <c r="AA49" s="1"/>
  <c r="AA56"/>
  <c r="AE56" s="1"/>
  <c r="X55"/>
  <c r="AA55" s="1"/>
  <c r="AA61" i="9"/>
  <c r="AE61" s="1"/>
  <c r="X60"/>
  <c r="F22" i="10"/>
  <c r="C21"/>
  <c r="F21" s="1"/>
  <c r="AH58" i="23"/>
  <c r="AL58" s="1"/>
  <c r="AE57"/>
  <c r="AH57" s="1"/>
  <c r="AH52"/>
  <c r="AL52" s="1"/>
  <c r="AE51"/>
  <c r="AH51" s="1"/>
  <c r="AL29" i="21"/>
  <c r="AH29"/>
  <c r="AH54" i="20"/>
  <c r="AL54" s="1"/>
  <c r="AE53"/>
  <c r="AH53" s="1"/>
  <c r="AH48"/>
  <c r="AL48" s="1"/>
  <c r="AE47"/>
  <c r="AH47" s="1"/>
  <c r="AH59" i="19"/>
  <c r="AL59" s="1"/>
  <c r="AE58"/>
  <c r="AH55" i="18"/>
  <c r="AL55" s="1"/>
  <c r="AE54"/>
  <c r="AH54" s="1"/>
  <c r="AH49"/>
  <c r="AL49" s="1"/>
  <c r="AE48"/>
  <c r="AH48" s="1"/>
  <c r="AH61" i="17"/>
  <c r="AL61" s="1"/>
  <c r="AE60"/>
  <c r="AH32"/>
  <c r="AL32" s="1"/>
  <c r="AH59" i="16"/>
  <c r="AL59" s="1"/>
  <c r="AE58"/>
  <c r="AH59" i="15"/>
  <c r="AL59" s="1"/>
  <c r="AE58"/>
  <c r="AV31"/>
  <c r="AZ31" s="1"/>
  <c r="AH57" i="14"/>
  <c r="AL57" s="1"/>
  <c r="AE56"/>
  <c r="AH56" s="1"/>
  <c r="AH51"/>
  <c r="AL51" s="1"/>
  <c r="AE50"/>
  <c r="AH50" s="1"/>
  <c r="AH25"/>
  <c r="AL25" s="1"/>
  <c r="AE24"/>
  <c r="AH24" s="1"/>
  <c r="AH58" i="13"/>
  <c r="AL58" s="1"/>
  <c r="AE57"/>
  <c r="AH57" s="1"/>
  <c r="AH52"/>
  <c r="AL52" s="1"/>
  <c r="AE51"/>
  <c r="AH51" s="1"/>
  <c r="AH31"/>
  <c r="AL31" s="1"/>
  <c r="AA25" i="12"/>
  <c r="AE25" s="1"/>
  <c r="X24"/>
  <c r="AA24" s="1"/>
  <c r="AH58"/>
  <c r="AL58" s="1"/>
  <c r="AE57"/>
  <c r="AH57" s="1"/>
  <c r="AH52"/>
  <c r="AL52" s="1"/>
  <c r="AE51"/>
  <c r="AH51" s="1"/>
  <c r="BJ32"/>
  <c r="BN32" s="1"/>
  <c r="BQ32" s="1"/>
  <c r="BU32" s="1"/>
  <c r="BX32" s="1"/>
  <c r="CB32" s="1"/>
  <c r="CE32" s="1"/>
  <c r="AH59" i="10"/>
  <c r="AL59" s="1"/>
  <c r="AE58"/>
  <c r="AH62" i="11"/>
  <c r="AL62" s="1"/>
  <c r="AE61"/>
  <c r="AH32"/>
  <c r="AL32" s="1"/>
  <c r="AH60" i="8"/>
  <c r="AL60" s="1"/>
  <c r="AE59"/>
  <c r="BQ32"/>
  <c r="BU32" s="1"/>
  <c r="AL28" i="21"/>
  <c r="AH28"/>
  <c r="AH61" i="23"/>
  <c r="AL61" s="1"/>
  <c r="AE60"/>
  <c r="AH57" i="20"/>
  <c r="AL57" s="1"/>
  <c r="AE56"/>
  <c r="AH56" i="19"/>
  <c r="AL56" s="1"/>
  <c r="AE55"/>
  <c r="AH55" s="1"/>
  <c r="AH50"/>
  <c r="AL50" s="1"/>
  <c r="AE49"/>
  <c r="AH49" s="1"/>
  <c r="AH58" i="18"/>
  <c r="AL58" s="1"/>
  <c r="AE57"/>
  <c r="AH25"/>
  <c r="AL25" s="1"/>
  <c r="AE24"/>
  <c r="AH24" s="1"/>
  <c r="AH58" i="17"/>
  <c r="AL58" s="1"/>
  <c r="AE57"/>
  <c r="AH57" s="1"/>
  <c r="AH52"/>
  <c r="AL52" s="1"/>
  <c r="AE51"/>
  <c r="AH51" s="1"/>
  <c r="AH31"/>
  <c r="AL31" s="1"/>
  <c r="AH56" i="16"/>
  <c r="AL56" s="1"/>
  <c r="AE55"/>
  <c r="AH55" s="1"/>
  <c r="AH50"/>
  <c r="AL50" s="1"/>
  <c r="AE49"/>
  <c r="AH49" s="1"/>
  <c r="AH25"/>
  <c r="AL25" s="1"/>
  <c r="AE24"/>
  <c r="AH24" s="1"/>
  <c r="AH56" i="15"/>
  <c r="AL56" s="1"/>
  <c r="AE55"/>
  <c r="AH55" s="1"/>
  <c r="AH50"/>
  <c r="AL50" s="1"/>
  <c r="AE49"/>
  <c r="AH49" s="1"/>
  <c r="AV32"/>
  <c r="AZ32" s="1"/>
  <c r="AH60" i="14"/>
  <c r="AL60" s="1"/>
  <c r="AE59"/>
  <c r="AH61" i="13"/>
  <c r="AL61" s="1"/>
  <c r="AE60"/>
  <c r="AH32"/>
  <c r="AL32" s="1"/>
  <c r="AH61" i="12"/>
  <c r="AL61" s="1"/>
  <c r="AE60"/>
  <c r="AH56" i="10"/>
  <c r="AL56" s="1"/>
  <c r="AE55"/>
  <c r="AH55" s="1"/>
  <c r="AH50"/>
  <c r="AL50" s="1"/>
  <c r="AE49"/>
  <c r="AH49" s="1"/>
  <c r="AH25"/>
  <c r="AL25" s="1"/>
  <c r="AE24"/>
  <c r="AH24" s="1"/>
  <c r="AH59" i="11"/>
  <c r="AL59" s="1"/>
  <c r="AE58"/>
  <c r="AH58" s="1"/>
  <c r="AH53"/>
  <c r="AL53" s="1"/>
  <c r="AE52"/>
  <c r="AH52" s="1"/>
  <c r="AA25" i="8"/>
  <c r="AE25" s="1"/>
  <c r="X24"/>
  <c r="AA24" s="1"/>
  <c r="AH57"/>
  <c r="AL57" s="1"/>
  <c r="AE56"/>
  <c r="AH56" s="1"/>
  <c r="AH51"/>
  <c r="AL51" s="1"/>
  <c r="AE50"/>
  <c r="AH50" s="1"/>
  <c r="BQ30" i="15"/>
  <c r="BU30" s="1"/>
  <c r="BQ29"/>
  <c r="BU29" s="1"/>
  <c r="AA61" i="5"/>
  <c r="AE61" s="1"/>
  <c r="X60"/>
  <c r="AA60" i="6"/>
  <c r="AE60" s="1"/>
  <c r="X59"/>
  <c r="AA25" i="7"/>
  <c r="AE25" s="1"/>
  <c r="X24"/>
  <c r="AA24" s="1"/>
  <c r="AA59"/>
  <c r="AE59" s="1"/>
  <c r="X58"/>
  <c r="AA25" i="9"/>
  <c r="AE25" s="1"/>
  <c r="X24"/>
  <c r="AA24" s="1"/>
  <c r="AA52"/>
  <c r="AE52" s="1"/>
  <c r="X51"/>
  <c r="AA51" s="1"/>
  <c r="AA58"/>
  <c r="AE58" s="1"/>
  <c r="X57"/>
  <c r="AA57" s="1"/>
  <c r="C21" i="17"/>
  <c r="F21" s="1"/>
  <c r="F22"/>
  <c r="F22" i="12"/>
  <c r="C21"/>
  <c r="F21" s="1"/>
  <c r="C21" i="18"/>
  <c r="F21" s="1"/>
  <c r="F22"/>
  <c r="C21" i="23"/>
  <c r="F21" s="1"/>
  <c r="F22"/>
  <c r="F22" i="8"/>
  <c r="C21"/>
  <c r="F21" s="1"/>
  <c r="C21" i="19"/>
  <c r="F21" s="1"/>
  <c r="F22"/>
  <c r="T62" i="26"/>
  <c r="X62" s="1"/>
  <c r="Q61"/>
  <c r="T61" s="1"/>
  <c r="T56" i="4"/>
  <c r="X56" s="1"/>
  <c r="Q55"/>
  <c r="T55" s="1"/>
  <c r="T50"/>
  <c r="X50" s="1"/>
  <c r="Q49"/>
  <c r="T49" s="1"/>
  <c r="C23" i="3"/>
  <c r="F32"/>
  <c r="T55"/>
  <c r="X55" s="1"/>
  <c r="Q54"/>
  <c r="T54" s="1"/>
  <c r="T49"/>
  <c r="X49" s="1"/>
  <c r="Q48"/>
  <c r="T48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AE4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T33"/>
  <c r="X33" s="1"/>
  <c r="T25"/>
  <c r="X25" s="1"/>
  <c r="Q24"/>
  <c r="T24" s="1"/>
  <c r="X48" i="2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X40"/>
  <c r="AA40" s="1"/>
  <c r="AE40" s="1"/>
  <c r="AH40" s="1"/>
  <c r="AL40" s="1"/>
  <c r="AO40" s="1"/>
  <c r="AS40" s="1"/>
  <c r="AV40" s="1"/>
  <c r="X39"/>
  <c r="AA39" s="1"/>
  <c r="AE39" s="1"/>
  <c r="AH39" s="1"/>
  <c r="AL39" s="1"/>
  <c r="AO39" s="1"/>
  <c r="AS39" s="1"/>
  <c r="AV39" s="1"/>
  <c r="AZ39" s="1"/>
  <c r="BC39" s="1"/>
  <c r="BG39" s="1"/>
  <c r="BJ39" s="1"/>
  <c r="X35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AH43" i="21"/>
  <c r="AH42" s="1"/>
  <c r="AE42"/>
  <c r="M24" i="5"/>
  <c r="J23"/>
  <c r="C22"/>
  <c r="F23"/>
  <c r="J22" i="15"/>
  <c r="M23"/>
  <c r="C22" i="6"/>
  <c r="F23"/>
  <c r="C22" i="7"/>
  <c r="F23"/>
  <c r="J22" i="11"/>
  <c r="M23"/>
  <c r="M23" i="8"/>
  <c r="J22"/>
  <c r="M22" i="13"/>
  <c r="J21"/>
  <c r="M21" s="1"/>
  <c r="M58" i="4"/>
  <c r="M57" s="1"/>
  <c r="J57"/>
  <c r="M57" i="3"/>
  <c r="M56" s="1"/>
  <c r="J56"/>
  <c r="T60" i="9"/>
  <c r="T59" s="1"/>
  <c r="Q59"/>
  <c r="AA58" i="19"/>
  <c r="AA57" s="1"/>
  <c r="X57"/>
  <c r="AA60" i="17"/>
  <c r="AA59" s="1"/>
  <c r="X59"/>
  <c r="AA58" i="16"/>
  <c r="AA57" s="1"/>
  <c r="X57"/>
  <c r="AA58" i="15"/>
  <c r="AA57" s="1"/>
  <c r="X57"/>
  <c r="AA58" i="10"/>
  <c r="AA57" s="1"/>
  <c r="X57"/>
  <c r="AA61" i="11"/>
  <c r="AA60" s="1"/>
  <c r="X60"/>
  <c r="AA59" i="8"/>
  <c r="AA58" s="1"/>
  <c r="X58"/>
  <c r="AA60" i="23"/>
  <c r="AA59" s="1"/>
  <c r="X59"/>
  <c r="AA56" i="20"/>
  <c r="AA55" s="1"/>
  <c r="X55"/>
  <c r="X56" i="18"/>
  <c r="AA57"/>
  <c r="AA56" s="1"/>
  <c r="AA59" i="14"/>
  <c r="AA58" s="1"/>
  <c r="X58"/>
  <c r="AA60" i="13"/>
  <c r="AA59" s="1"/>
  <c r="X59"/>
  <c r="AA60" i="12"/>
  <c r="AA59" s="1"/>
  <c r="X59"/>
  <c r="T60" i="5"/>
  <c r="T59" s="1"/>
  <c r="Q59"/>
  <c r="Q58" i="6"/>
  <c r="T59"/>
  <c r="T58" s="1"/>
  <c r="T58" i="7"/>
  <c r="T57" s="1"/>
  <c r="Q57"/>
  <c r="Q43" i="3"/>
  <c r="T43" s="1"/>
  <c r="X43" s="1"/>
  <c r="AA43" s="1"/>
  <c r="AE43" s="1"/>
  <c r="AH43" s="1"/>
  <c r="AL43" s="1"/>
  <c r="AO43" s="1"/>
  <c r="M24"/>
  <c r="X21" i="10"/>
  <c r="J32" i="3"/>
  <c r="M32" s="1"/>
  <c r="M22" i="21"/>
  <c r="J21"/>
  <c r="M21" s="1"/>
  <c r="AL26"/>
  <c r="AO26" s="1"/>
  <c r="AE24"/>
  <c r="AH24" s="1"/>
  <c r="T23"/>
  <c r="Q22"/>
  <c r="AH41"/>
  <c r="AL41" s="1"/>
  <c r="AL40" s="1"/>
  <c r="AO40" s="1"/>
  <c r="AH36"/>
  <c r="AL36" s="1"/>
  <c r="AL35" s="1"/>
  <c r="AO35" s="1"/>
  <c r="AH31"/>
  <c r="AL31" s="1"/>
  <c r="AL30" s="1"/>
  <c r="AO30" s="1"/>
  <c r="AH44"/>
  <c r="AL44" s="1"/>
  <c r="AL43" s="1"/>
  <c r="AL48" i="22"/>
  <c r="AO48" s="1"/>
  <c r="AH59"/>
  <c r="AL59" s="1"/>
  <c r="AE58"/>
  <c r="AH56"/>
  <c r="AL56" s="1"/>
  <c r="AE55"/>
  <c r="AH55" s="1"/>
  <c r="AH50"/>
  <c r="AL50" s="1"/>
  <c r="AE49"/>
  <c r="AH49" s="1"/>
  <c r="AE32"/>
  <c r="AH32" s="1"/>
  <c r="AA58"/>
  <c r="AA57" s="1"/>
  <c r="X57"/>
  <c r="T23"/>
  <c r="Q22"/>
  <c r="AA24"/>
  <c r="X23"/>
  <c r="M22"/>
  <c r="J21"/>
  <c r="M21" s="1"/>
  <c r="AE24"/>
  <c r="AE33" i="23"/>
  <c r="AH33" s="1"/>
  <c r="AA24"/>
  <c r="X23"/>
  <c r="M22"/>
  <c r="J21"/>
  <c r="M21" s="1"/>
  <c r="Q22"/>
  <c r="T23"/>
  <c r="AE24"/>
  <c r="AE33" i="20"/>
  <c r="AH33" s="1"/>
  <c r="AA24"/>
  <c r="X23"/>
  <c r="T23"/>
  <c r="Q22"/>
  <c r="AE24"/>
  <c r="AH31" i="19"/>
  <c r="AL31" s="1"/>
  <c r="AE24"/>
  <c r="J21"/>
  <c r="M21" s="1"/>
  <c r="M22"/>
  <c r="AL32"/>
  <c r="AO32" s="1"/>
  <c r="Q21"/>
  <c r="T21" s="1"/>
  <c r="T22"/>
  <c r="AH24"/>
  <c r="BQ29" i="18"/>
  <c r="BU29" s="1"/>
  <c r="AA31"/>
  <c r="X23"/>
  <c r="T23"/>
  <c r="Q22"/>
  <c r="AE31"/>
  <c r="J21"/>
  <c r="M21" s="1"/>
  <c r="M22"/>
  <c r="AE33" i="17"/>
  <c r="AH33" s="1"/>
  <c r="AA24"/>
  <c r="X23"/>
  <c r="M22"/>
  <c r="J21"/>
  <c r="M21" s="1"/>
  <c r="T23"/>
  <c r="Q22"/>
  <c r="AL26"/>
  <c r="AO26" s="1"/>
  <c r="AE24"/>
  <c r="AA32" i="16"/>
  <c r="X23"/>
  <c r="T23"/>
  <c r="Q22"/>
  <c r="J21"/>
  <c r="M21" s="1"/>
  <c r="M22"/>
  <c r="AE32"/>
  <c r="X23" i="15"/>
  <c r="T23"/>
  <c r="Q22"/>
  <c r="AL33"/>
  <c r="AO33" s="1"/>
  <c r="AL24"/>
  <c r="AO24" s="1"/>
  <c r="Q22" i="14"/>
  <c r="T23"/>
  <c r="AA32"/>
  <c r="X23"/>
  <c r="J21"/>
  <c r="M21" s="1"/>
  <c r="M22"/>
  <c r="AE32"/>
  <c r="X23" i="13"/>
  <c r="T23"/>
  <c r="Q22"/>
  <c r="AL33"/>
  <c r="AO33" s="1"/>
  <c r="AL26"/>
  <c r="M22" i="10"/>
  <c r="M21"/>
  <c r="AA32"/>
  <c r="T23"/>
  <c r="AL32"/>
  <c r="AS26" i="12"/>
  <c r="AV26" s="1"/>
  <c r="X23"/>
  <c r="X22" s="1"/>
  <c r="X21" s="1"/>
  <c r="T23"/>
  <c r="AL33"/>
  <c r="AO33" s="1"/>
  <c r="M22"/>
  <c r="M21"/>
  <c r="T22"/>
  <c r="T21"/>
  <c r="AS31"/>
  <c r="AV31" s="1"/>
  <c r="X23" i="11"/>
  <c r="T23"/>
  <c r="Q22"/>
  <c r="AL33"/>
  <c r="AO33" s="1"/>
  <c r="AL26"/>
  <c r="AA33" i="8"/>
  <c r="X23"/>
  <c r="Q22"/>
  <c r="AH32" i="5"/>
  <c r="AL32" s="1"/>
  <c r="BJ30"/>
  <c r="BN30" s="1"/>
  <c r="BJ29"/>
  <c r="BN29" s="1"/>
  <c r="AH31"/>
  <c r="AL31" s="1"/>
  <c r="BJ28"/>
  <c r="BN28" s="1"/>
  <c r="AE33" i="8"/>
  <c r="AL26"/>
  <c r="AO26" s="1"/>
  <c r="T32" i="9"/>
  <c r="Q23"/>
  <c r="M23"/>
  <c r="X32"/>
  <c r="T32" i="7"/>
  <c r="Q23"/>
  <c r="M23"/>
  <c r="J22"/>
  <c r="X32"/>
  <c r="T24" i="6"/>
  <c r="M23"/>
  <c r="AA26"/>
  <c r="AE26" s="1"/>
  <c r="X24"/>
  <c r="AE33" i="5"/>
  <c r="AH33" s="1"/>
  <c r="AA24"/>
  <c r="X23"/>
  <c r="Q22"/>
  <c r="AL26"/>
  <c r="AO26" s="1"/>
  <c r="AE24"/>
  <c r="Q32" i="4"/>
  <c r="T32" s="1"/>
  <c r="J23"/>
  <c r="M24"/>
  <c r="Q24"/>
  <c r="M64" i="26"/>
  <c r="M63" s="1"/>
  <c r="J63"/>
  <c r="T69"/>
  <c r="X69" s="1"/>
  <c r="Q64"/>
  <c r="T57"/>
  <c r="X57" s="1"/>
  <c r="Q55"/>
  <c r="T55" s="1"/>
  <c r="AE34"/>
  <c r="AH34" s="1"/>
  <c r="X24"/>
  <c r="T24"/>
  <c r="Q23"/>
  <c r="M24"/>
  <c r="J23"/>
  <c r="T32" i="1"/>
  <c r="X32" s="1"/>
  <c r="Q31"/>
  <c r="T31" s="1"/>
  <c r="M31"/>
  <c r="AH25" i="21"/>
  <c r="AL25" s="1"/>
  <c r="M58" i="2"/>
  <c r="M57" s="1"/>
  <c r="J57"/>
  <c r="T63"/>
  <c r="X63" s="1"/>
  <c r="Q58"/>
  <c r="T51"/>
  <c r="X51" s="1"/>
  <c r="Q49"/>
  <c r="T49" s="1"/>
  <c r="T34"/>
  <c r="X34" s="1"/>
  <c r="Q32"/>
  <c r="T32" s="1"/>
  <c r="T26"/>
  <c r="X26" s="1"/>
  <c r="Q24"/>
  <c r="T24" s="1"/>
  <c r="J23"/>
  <c r="BC59" i="1"/>
  <c r="BG59" s="1"/>
  <c r="BC61"/>
  <c r="BG61" s="1"/>
  <c r="BC60"/>
  <c r="BG60" s="1"/>
  <c r="AH53"/>
  <c r="AL53" s="1"/>
  <c r="BC44"/>
  <c r="BG44" s="1"/>
  <c r="BC43"/>
  <c r="BG43" s="1"/>
  <c r="AH33"/>
  <c r="AL33" s="1"/>
  <c r="AH35"/>
  <c r="AL35" s="1"/>
  <c r="AH37"/>
  <c r="AL37" s="1"/>
  <c r="AH39"/>
  <c r="AL39" s="1"/>
  <c r="AH41"/>
  <c r="AL41" s="1"/>
  <c r="AH42"/>
  <c r="AL42" s="1"/>
  <c r="AH47"/>
  <c r="AL47" s="1"/>
  <c r="AH34"/>
  <c r="AL34" s="1"/>
  <c r="AH36"/>
  <c r="AL36" s="1"/>
  <c r="AH38"/>
  <c r="AL38" s="1"/>
  <c r="AH40"/>
  <c r="AL40" s="1"/>
  <c r="AH45"/>
  <c r="AL45" s="1"/>
  <c r="AV30"/>
  <c r="AZ30" s="1"/>
  <c r="AV29"/>
  <c r="AZ29" s="1"/>
  <c r="AA25"/>
  <c r="AE25" s="1"/>
  <c r="AO27"/>
  <c r="AS27" s="1"/>
  <c r="AA26"/>
  <c r="AE26" s="1"/>
  <c r="AO28"/>
  <c r="AS28" s="1"/>
  <c r="AH24"/>
  <c r="X23"/>
  <c r="AA23" s="1"/>
  <c r="X22" i="19" l="1"/>
  <c r="AE23" i="10"/>
  <c r="AE22" s="1"/>
  <c r="AE21" s="1"/>
  <c r="AL32" i="22"/>
  <c r="AO32" s="1"/>
  <c r="AE23" i="19"/>
  <c r="AH23" s="1"/>
  <c r="T45" i="6"/>
  <c r="X45" s="1"/>
  <c r="Q32"/>
  <c r="AL24" i="11"/>
  <c r="AO24" s="1"/>
  <c r="AO26"/>
  <c r="AL24" i="13"/>
  <c r="AO24" s="1"/>
  <c r="AO26"/>
  <c r="AS43" i="3"/>
  <c r="AV43" s="1"/>
  <c r="AZ43" s="1"/>
  <c r="J21" i="11"/>
  <c r="M21" s="1"/>
  <c r="M22"/>
  <c r="C21" i="7"/>
  <c r="F21" s="1"/>
  <c r="F22"/>
  <c r="C21" i="6"/>
  <c r="F21" s="1"/>
  <c r="F22"/>
  <c r="J21" i="15"/>
  <c r="M21" s="1"/>
  <c r="M22"/>
  <c r="F22" i="5"/>
  <c r="C21"/>
  <c r="F21" s="1"/>
  <c r="CB42" i="2"/>
  <c r="CE42" s="1"/>
  <c r="BN39"/>
  <c r="BQ39" s="1"/>
  <c r="BU39" s="1"/>
  <c r="BX39" s="1"/>
  <c r="CB39" s="1"/>
  <c r="CE39" s="1"/>
  <c r="AZ40"/>
  <c r="BC40" s="1"/>
  <c r="BG40" s="1"/>
  <c r="BJ40" s="1"/>
  <c r="AA25" i="3"/>
  <c r="AE25" s="1"/>
  <c r="X24"/>
  <c r="AA24" s="1"/>
  <c r="AA33"/>
  <c r="AE33" s="1"/>
  <c r="X32"/>
  <c r="AA32" s="1"/>
  <c r="AA49"/>
  <c r="AE49" s="1"/>
  <c r="X48"/>
  <c r="AA48" s="1"/>
  <c r="AA55"/>
  <c r="AE55" s="1"/>
  <c r="X54"/>
  <c r="AA54" s="1"/>
  <c r="C22"/>
  <c r="F23"/>
  <c r="AA50" i="4"/>
  <c r="AE50" s="1"/>
  <c r="X49"/>
  <c r="AA49" s="1"/>
  <c r="AA56"/>
  <c r="AE56" s="1"/>
  <c r="X55"/>
  <c r="AA55" s="1"/>
  <c r="AA62" i="26"/>
  <c r="AE62" s="1"/>
  <c r="X61"/>
  <c r="AA61" s="1"/>
  <c r="AH58" i="9"/>
  <c r="AL58" s="1"/>
  <c r="AE57"/>
  <c r="AH57" s="1"/>
  <c r="AH52"/>
  <c r="AL52" s="1"/>
  <c r="AE51"/>
  <c r="AH51" s="1"/>
  <c r="AH25"/>
  <c r="AL25" s="1"/>
  <c r="AE24"/>
  <c r="AH24" s="1"/>
  <c r="AH59" i="7"/>
  <c r="AL59" s="1"/>
  <c r="AE58"/>
  <c r="AH25"/>
  <c r="AL25" s="1"/>
  <c r="AE24"/>
  <c r="AH24" s="1"/>
  <c r="AH60" i="6"/>
  <c r="AL60" s="1"/>
  <c r="AE59"/>
  <c r="AH61" i="5"/>
  <c r="AL61" s="1"/>
  <c r="AE60"/>
  <c r="BX29" i="15"/>
  <c r="CB29" s="1"/>
  <c r="CE29" s="1"/>
  <c r="BX30"/>
  <c r="CB30" s="1"/>
  <c r="CE30" s="1"/>
  <c r="AO51" i="8"/>
  <c r="AS51" s="1"/>
  <c r="AL50"/>
  <c r="AO50" s="1"/>
  <c r="AO57"/>
  <c r="AS57" s="1"/>
  <c r="AL56"/>
  <c r="AO56" s="1"/>
  <c r="AH25"/>
  <c r="AL25" s="1"/>
  <c r="AE24"/>
  <c r="AH24" s="1"/>
  <c r="AO53" i="11"/>
  <c r="AS53" s="1"/>
  <c r="AL52"/>
  <c r="AO52" s="1"/>
  <c r="AO59"/>
  <c r="AS59" s="1"/>
  <c r="AL58"/>
  <c r="AO58" s="1"/>
  <c r="AO25" i="10"/>
  <c r="AS25" s="1"/>
  <c r="AL24"/>
  <c r="AO24" s="1"/>
  <c r="AO50"/>
  <c r="AS50" s="1"/>
  <c r="AL49"/>
  <c r="AO49" s="1"/>
  <c r="AO56"/>
  <c r="AS56" s="1"/>
  <c r="AL55"/>
  <c r="AO55" s="1"/>
  <c r="AO61" i="12"/>
  <c r="AS61" s="1"/>
  <c r="AL60"/>
  <c r="AO32" i="13"/>
  <c r="AS32" s="1"/>
  <c r="AO61"/>
  <c r="AS61" s="1"/>
  <c r="AL60"/>
  <c r="AO60" i="14"/>
  <c r="AS60" s="1"/>
  <c r="AL59"/>
  <c r="BC32" i="15"/>
  <c r="BG32" s="1"/>
  <c r="AO50"/>
  <c r="AS50" s="1"/>
  <c r="AL49"/>
  <c r="AO49" s="1"/>
  <c r="AO56"/>
  <c r="AS56" s="1"/>
  <c r="AL55"/>
  <c r="AO55" s="1"/>
  <c r="AO25" i="16"/>
  <c r="AS25" s="1"/>
  <c r="AL24"/>
  <c r="AO24" s="1"/>
  <c r="AO50"/>
  <c r="AS50" s="1"/>
  <c r="AL49"/>
  <c r="AO49" s="1"/>
  <c r="AO56"/>
  <c r="AS56" s="1"/>
  <c r="AL55"/>
  <c r="AO55" s="1"/>
  <c r="AO31" i="17"/>
  <c r="AS31" s="1"/>
  <c r="AO52"/>
  <c r="AS52" s="1"/>
  <c r="AL51"/>
  <c r="AO51" s="1"/>
  <c r="AO58"/>
  <c r="AS58" s="1"/>
  <c r="AL57"/>
  <c r="AO57" s="1"/>
  <c r="AO25" i="18"/>
  <c r="AS25" s="1"/>
  <c r="AL24"/>
  <c r="AO24" s="1"/>
  <c r="AO58"/>
  <c r="AS58" s="1"/>
  <c r="AL57"/>
  <c r="AO50" i="19"/>
  <c r="AS50" s="1"/>
  <c r="AL49"/>
  <c r="AO49" s="1"/>
  <c r="AO56"/>
  <c r="AS56" s="1"/>
  <c r="AL55"/>
  <c r="AO55" s="1"/>
  <c r="AO57" i="20"/>
  <c r="AS57" s="1"/>
  <c r="AL56"/>
  <c r="AO61" i="23"/>
  <c r="AS61" s="1"/>
  <c r="AL60"/>
  <c r="AO28" i="21"/>
  <c r="AS28" s="1"/>
  <c r="BX32" i="8"/>
  <c r="CB32" s="1"/>
  <c r="CE32" s="1"/>
  <c r="AO60"/>
  <c r="AS60" s="1"/>
  <c r="AL59"/>
  <c r="AO32" i="11"/>
  <c r="AS32" s="1"/>
  <c r="AO62"/>
  <c r="AS62" s="1"/>
  <c r="AL61"/>
  <c r="AO59" i="10"/>
  <c r="AS59" s="1"/>
  <c r="AL58"/>
  <c r="AO52" i="12"/>
  <c r="AS52" s="1"/>
  <c r="AL51"/>
  <c r="AO51" s="1"/>
  <c r="AO58"/>
  <c r="AS58" s="1"/>
  <c r="AL57"/>
  <c r="AO57" s="1"/>
  <c r="AH25"/>
  <c r="AL25" s="1"/>
  <c r="AE24"/>
  <c r="AH24" s="1"/>
  <c r="AO31" i="13"/>
  <c r="AS31" s="1"/>
  <c r="AO52"/>
  <c r="AS52" s="1"/>
  <c r="AL51"/>
  <c r="AO51" s="1"/>
  <c r="AO58"/>
  <c r="AS58" s="1"/>
  <c r="AL57"/>
  <c r="AO57" s="1"/>
  <c r="AO25" i="14"/>
  <c r="AS25" s="1"/>
  <c r="AL24"/>
  <c r="AO24" s="1"/>
  <c r="AO51"/>
  <c r="AS51" s="1"/>
  <c r="AL50"/>
  <c r="AO50" s="1"/>
  <c r="AO57"/>
  <c r="AS57" s="1"/>
  <c r="AL56"/>
  <c r="AO56" s="1"/>
  <c r="BC31" i="15"/>
  <c r="BG31" s="1"/>
  <c r="AO59"/>
  <c r="AS59" s="1"/>
  <c r="AL58"/>
  <c r="AO59" i="16"/>
  <c r="AS59" s="1"/>
  <c r="AL58"/>
  <c r="AO32" i="17"/>
  <c r="AS32" s="1"/>
  <c r="AO61"/>
  <c r="AS61" s="1"/>
  <c r="AL60"/>
  <c r="AO49" i="18"/>
  <c r="AS49" s="1"/>
  <c r="AL48"/>
  <c r="AO48" s="1"/>
  <c r="AO55"/>
  <c r="AS55" s="1"/>
  <c r="AL54"/>
  <c r="AO54" s="1"/>
  <c r="AO59" i="19"/>
  <c r="AS59" s="1"/>
  <c r="AL58"/>
  <c r="AO48" i="20"/>
  <c r="AS48" s="1"/>
  <c r="AL47"/>
  <c r="AO47" s="1"/>
  <c r="AO54"/>
  <c r="AS54" s="1"/>
  <c r="AL53"/>
  <c r="AO53" s="1"/>
  <c r="AO29" i="21"/>
  <c r="AS29" s="1"/>
  <c r="AO52" i="23"/>
  <c r="AS52" s="1"/>
  <c r="AL51"/>
  <c r="AO51" s="1"/>
  <c r="AO58"/>
  <c r="AS58" s="1"/>
  <c r="AL57"/>
  <c r="AO57" s="1"/>
  <c r="AH61" i="9"/>
  <c r="AL61" s="1"/>
  <c r="AE60"/>
  <c r="AH56" i="7"/>
  <c r="AL56" s="1"/>
  <c r="AE55"/>
  <c r="AH55" s="1"/>
  <c r="AH50"/>
  <c r="AL50" s="1"/>
  <c r="AE49"/>
  <c r="AH49" s="1"/>
  <c r="AH57" i="6"/>
  <c r="AL57" s="1"/>
  <c r="AE56"/>
  <c r="AH56" s="1"/>
  <c r="AH51"/>
  <c r="AL51" s="1"/>
  <c r="AE50"/>
  <c r="AH50" s="1"/>
  <c r="AH58" i="5"/>
  <c r="AL58" s="1"/>
  <c r="AE57"/>
  <c r="AH57" s="1"/>
  <c r="AH52"/>
  <c r="AL52" s="1"/>
  <c r="AE51"/>
  <c r="AH51" s="1"/>
  <c r="BJ28" i="13"/>
  <c r="BN28" s="1"/>
  <c r="BJ30"/>
  <c r="BN30" s="1"/>
  <c r="BJ30" i="17"/>
  <c r="BN30" s="1"/>
  <c r="BX28" i="15"/>
  <c r="CB28" s="1"/>
  <c r="CE28" s="1"/>
  <c r="BX31" i="8"/>
  <c r="CB31" s="1"/>
  <c r="CE31" s="1"/>
  <c r="AV31" i="11"/>
  <c r="AZ31" s="1"/>
  <c r="BJ28" i="17"/>
  <c r="BN28" s="1"/>
  <c r="BJ29"/>
  <c r="BN29" s="1"/>
  <c r="BQ29" i="11"/>
  <c r="BU29" s="1"/>
  <c r="BQ28"/>
  <c r="BU28" s="1"/>
  <c r="BJ29" i="13"/>
  <c r="BN29" s="1"/>
  <c r="BQ30" i="11"/>
  <c r="BU30" s="1"/>
  <c r="BU30" i="18"/>
  <c r="BX30" s="1"/>
  <c r="AA58" i="3"/>
  <c r="AE58" s="1"/>
  <c r="X57"/>
  <c r="AA59" i="4"/>
  <c r="AE59" s="1"/>
  <c r="X58"/>
  <c r="F22" i="26"/>
  <c r="C21"/>
  <c r="F21" s="1"/>
  <c r="AZ41" i="2"/>
  <c r="BC41" s="1"/>
  <c r="BG41" s="1"/>
  <c r="BJ41" s="1"/>
  <c r="AA56"/>
  <c r="AE56" s="1"/>
  <c r="X55"/>
  <c r="AA55" s="1"/>
  <c r="AO43" i="21"/>
  <c r="AO42" s="1"/>
  <c r="AL42"/>
  <c r="J21" i="8"/>
  <c r="M21" s="1"/>
  <c r="M22"/>
  <c r="M23" i="5"/>
  <c r="J22"/>
  <c r="AA58" i="7"/>
  <c r="AA57" s="1"/>
  <c r="X57"/>
  <c r="X58" i="6"/>
  <c r="AA59"/>
  <c r="AA58" s="1"/>
  <c r="AA60" i="5"/>
  <c r="AA59" s="1"/>
  <c r="X59"/>
  <c r="AH60" i="12"/>
  <c r="AH59" s="1"/>
  <c r="AE59"/>
  <c r="AH60" i="13"/>
  <c r="AH59" s="1"/>
  <c r="AE59"/>
  <c r="AH59" i="14"/>
  <c r="AH58" s="1"/>
  <c r="AE58"/>
  <c r="AE56" i="18"/>
  <c r="AH57"/>
  <c r="AH56" s="1"/>
  <c r="AH56" i="20"/>
  <c r="AH55" s="1"/>
  <c r="AE55"/>
  <c r="AH60" i="23"/>
  <c r="AH59" s="1"/>
  <c r="AE59"/>
  <c r="AH59" i="8"/>
  <c r="AH58" s="1"/>
  <c r="AE58"/>
  <c r="AH61" i="11"/>
  <c r="AH60" s="1"/>
  <c r="AE60"/>
  <c r="AH58" i="10"/>
  <c r="AH57" s="1"/>
  <c r="AE57"/>
  <c r="AH58" i="15"/>
  <c r="AH57" s="1"/>
  <c r="AE57"/>
  <c r="AH58" i="16"/>
  <c r="AH57" s="1"/>
  <c r="AE57"/>
  <c r="AH60" i="17"/>
  <c r="AH59" s="1"/>
  <c r="AE59"/>
  <c r="AH58" i="19"/>
  <c r="AH57" s="1"/>
  <c r="AE57"/>
  <c r="AA60" i="9"/>
  <c r="AA59" s="1"/>
  <c r="X59"/>
  <c r="T57" i="3"/>
  <c r="T56" s="1"/>
  <c r="Q56"/>
  <c r="T58" i="4"/>
  <c r="T57" s="1"/>
  <c r="Q57"/>
  <c r="J23" i="3"/>
  <c r="Q32"/>
  <c r="T32" s="1"/>
  <c r="AS26" i="21"/>
  <c r="AV26" s="1"/>
  <c r="AL24"/>
  <c r="AO24" s="1"/>
  <c r="T22"/>
  <c r="Q21"/>
  <c r="T21" s="1"/>
  <c r="X23"/>
  <c r="AO44"/>
  <c r="AS44" s="1"/>
  <c r="AS43" s="1"/>
  <c r="AO31"/>
  <c r="AS31" s="1"/>
  <c r="AS30" s="1"/>
  <c r="AV30" s="1"/>
  <c r="AO36"/>
  <c r="AS36" s="1"/>
  <c r="AS35" s="1"/>
  <c r="AV35" s="1"/>
  <c r="AO41"/>
  <c r="AS41" s="1"/>
  <c r="AS40" s="1"/>
  <c r="AV40" s="1"/>
  <c r="AE23"/>
  <c r="AS48" i="22"/>
  <c r="AV48" s="1"/>
  <c r="AO50"/>
  <c r="AS50" s="1"/>
  <c r="AL49"/>
  <c r="AO49" s="1"/>
  <c r="AO56"/>
  <c r="AS56" s="1"/>
  <c r="AL55"/>
  <c r="AO55" s="1"/>
  <c r="AO59"/>
  <c r="AS59" s="1"/>
  <c r="AL58"/>
  <c r="AH58"/>
  <c r="AH57" s="1"/>
  <c r="AE57"/>
  <c r="AH24"/>
  <c r="AE23"/>
  <c r="AA23"/>
  <c r="X22"/>
  <c r="T22"/>
  <c r="Q21"/>
  <c r="T21" s="1"/>
  <c r="AL24"/>
  <c r="AL33" i="23"/>
  <c r="AO33" s="1"/>
  <c r="AH24"/>
  <c r="AE23"/>
  <c r="AA23"/>
  <c r="X22"/>
  <c r="AS26"/>
  <c r="AV26" s="1"/>
  <c r="AZ26" s="1"/>
  <c r="BC26" s="1"/>
  <c r="BG26" s="1"/>
  <c r="BJ26" s="1"/>
  <c r="BN26" s="1"/>
  <c r="BQ26" s="1"/>
  <c r="BU26" s="1"/>
  <c r="BX26" s="1"/>
  <c r="CB26" s="1"/>
  <c r="CE26" s="1"/>
  <c r="AL24"/>
  <c r="Q21"/>
  <c r="T21" s="1"/>
  <c r="T22"/>
  <c r="AL33" i="20"/>
  <c r="AO33" s="1"/>
  <c r="AH24"/>
  <c r="AE23"/>
  <c r="Q21"/>
  <c r="T21" s="1"/>
  <c r="T22"/>
  <c r="AA23"/>
  <c r="X22"/>
  <c r="AS26"/>
  <c r="AV26" s="1"/>
  <c r="AZ26" s="1"/>
  <c r="BC26" s="1"/>
  <c r="BG26" s="1"/>
  <c r="BJ26" s="1"/>
  <c r="BN26" s="1"/>
  <c r="BQ26" s="1"/>
  <c r="AL24"/>
  <c r="AO31" i="19"/>
  <c r="AS31" s="1"/>
  <c r="AV31" s="1"/>
  <c r="AZ31" s="1"/>
  <c r="BC31" s="1"/>
  <c r="BG31" s="1"/>
  <c r="BJ31" s="1"/>
  <c r="BN31" s="1"/>
  <c r="BQ31" s="1"/>
  <c r="BU31" s="1"/>
  <c r="BX31" s="1"/>
  <c r="CB31" s="1"/>
  <c r="CE31" s="1"/>
  <c r="AL24"/>
  <c r="AS32"/>
  <c r="AV32" s="1"/>
  <c r="X21"/>
  <c r="AA21" s="1"/>
  <c r="AA22"/>
  <c r="AO24"/>
  <c r="BX29" i="18"/>
  <c r="CB29" s="1"/>
  <c r="AH31"/>
  <c r="AE23"/>
  <c r="Q21"/>
  <c r="T21" s="1"/>
  <c r="T22"/>
  <c r="AA23"/>
  <c r="X22"/>
  <c r="AL31"/>
  <c r="AL33" i="17"/>
  <c r="AO33" s="1"/>
  <c r="AH24"/>
  <c r="AE23"/>
  <c r="T22"/>
  <c r="Q21"/>
  <c r="T21" s="1"/>
  <c r="AA23"/>
  <c r="X22"/>
  <c r="AS26"/>
  <c r="AV26" s="1"/>
  <c r="AL24"/>
  <c r="AH32" i="16"/>
  <c r="AE23"/>
  <c r="Q21"/>
  <c r="T21" s="1"/>
  <c r="T22"/>
  <c r="AA23"/>
  <c r="X22"/>
  <c r="AL32"/>
  <c r="AE23" i="15"/>
  <c r="T22"/>
  <c r="Q21"/>
  <c r="T21" s="1"/>
  <c r="X22"/>
  <c r="AA23"/>
  <c r="AS33"/>
  <c r="AV33" s="1"/>
  <c r="AS26"/>
  <c r="AH32" i="14"/>
  <c r="AE23"/>
  <c r="X22"/>
  <c r="AA23"/>
  <c r="AL32"/>
  <c r="T22"/>
  <c r="Q21"/>
  <c r="T21" s="1"/>
  <c r="AE23" i="13"/>
  <c r="T22"/>
  <c r="Q21"/>
  <c r="T21" s="1"/>
  <c r="AA23"/>
  <c r="X22"/>
  <c r="AS33"/>
  <c r="AV33" s="1"/>
  <c r="AS26"/>
  <c r="AH32" i="10"/>
  <c r="AS32"/>
  <c r="T21"/>
  <c r="T22"/>
  <c r="AA23"/>
  <c r="AZ26" i="12"/>
  <c r="BC26" s="1"/>
  <c r="AE23"/>
  <c r="AE22" s="1"/>
  <c r="AE21" s="1"/>
  <c r="AA23"/>
  <c r="AS33"/>
  <c r="AV33" s="1"/>
  <c r="AA22"/>
  <c r="AA21"/>
  <c r="AZ31"/>
  <c r="BC31" s="1"/>
  <c r="AE23" i="11"/>
  <c r="T22"/>
  <c r="Q21"/>
  <c r="T21" s="1"/>
  <c r="AA23"/>
  <c r="X22"/>
  <c r="AS33"/>
  <c r="AV33" s="1"/>
  <c r="AS26"/>
  <c r="AH33" i="8"/>
  <c r="AE23"/>
  <c r="X22"/>
  <c r="AA23"/>
  <c r="T22"/>
  <c r="Q21"/>
  <c r="T21" s="1"/>
  <c r="AO31" i="5"/>
  <c r="AS31" s="1"/>
  <c r="BQ30"/>
  <c r="BU30" s="1"/>
  <c r="BX30" s="1"/>
  <c r="CB30" s="1"/>
  <c r="CE30" s="1"/>
  <c r="BQ28"/>
  <c r="BU28" s="1"/>
  <c r="BX28" s="1"/>
  <c r="CB28" s="1"/>
  <c r="CE28" s="1"/>
  <c r="BQ29"/>
  <c r="BU29" s="1"/>
  <c r="BX29" s="1"/>
  <c r="CB29" s="1"/>
  <c r="CE29" s="1"/>
  <c r="AO32"/>
  <c r="AS32" s="1"/>
  <c r="AL33" i="8"/>
  <c r="AS26"/>
  <c r="AV26" s="1"/>
  <c r="AZ26" s="1"/>
  <c r="BC26" s="1"/>
  <c r="AA32" i="9"/>
  <c r="X23"/>
  <c r="M22"/>
  <c r="J21"/>
  <c r="M21" s="1"/>
  <c r="Q22"/>
  <c r="T23"/>
  <c r="AE32"/>
  <c r="AA32" i="7"/>
  <c r="X23"/>
  <c r="J21"/>
  <c r="M21" s="1"/>
  <c r="M22"/>
  <c r="Q22"/>
  <c r="T23"/>
  <c r="AE32"/>
  <c r="AA24" i="6"/>
  <c r="J21"/>
  <c r="M21" s="1"/>
  <c r="M22"/>
  <c r="AH26"/>
  <c r="AL26" s="1"/>
  <c r="AE24"/>
  <c r="AL33" i="5"/>
  <c r="AO33" s="1"/>
  <c r="AH24"/>
  <c r="AE23"/>
  <c r="AA23"/>
  <c r="X22"/>
  <c r="AS26"/>
  <c r="AV26" s="1"/>
  <c r="AL24"/>
  <c r="Q21"/>
  <c r="T21" s="1"/>
  <c r="T22"/>
  <c r="X32" i="4"/>
  <c r="AA32" s="1"/>
  <c r="T24"/>
  <c r="Q23"/>
  <c r="X24"/>
  <c r="J22"/>
  <c r="M23"/>
  <c r="T64" i="26"/>
  <c r="T63" s="1"/>
  <c r="Q63"/>
  <c r="AA69"/>
  <c r="AE69" s="1"/>
  <c r="X64"/>
  <c r="AA57"/>
  <c r="AE57" s="1"/>
  <c r="X55"/>
  <c r="AA55" s="1"/>
  <c r="AL34"/>
  <c r="AO34" s="1"/>
  <c r="J22"/>
  <c r="M23"/>
  <c r="Q22"/>
  <c r="T23"/>
  <c r="AA24"/>
  <c r="AE24"/>
  <c r="X31" i="1"/>
  <c r="AA31" s="1"/>
  <c r="AA32"/>
  <c r="AE32" s="1"/>
  <c r="AO25" i="21"/>
  <c r="AS25" s="1"/>
  <c r="Q23" i="3"/>
  <c r="T58" i="2"/>
  <c r="T57" s="1"/>
  <c r="Q57"/>
  <c r="AA63"/>
  <c r="AE63" s="1"/>
  <c r="X58"/>
  <c r="AA51"/>
  <c r="AE51" s="1"/>
  <c r="X49"/>
  <c r="AA49" s="1"/>
  <c r="AA34"/>
  <c r="AE34" s="1"/>
  <c r="X32"/>
  <c r="AA32" s="1"/>
  <c r="AA26"/>
  <c r="AE26" s="1"/>
  <c r="X24"/>
  <c r="AA24" s="1"/>
  <c r="M23"/>
  <c r="J22"/>
  <c r="Q23"/>
  <c r="BJ59" i="1"/>
  <c r="BN59" s="1"/>
  <c r="BJ60"/>
  <c r="BN60" s="1"/>
  <c r="BJ61"/>
  <c r="BN61" s="1"/>
  <c r="AO53"/>
  <c r="AS53" s="1"/>
  <c r="AO45"/>
  <c r="AS45" s="1"/>
  <c r="AO40"/>
  <c r="AS40" s="1"/>
  <c r="AO38"/>
  <c r="AS38" s="1"/>
  <c r="AO36"/>
  <c r="AS36" s="1"/>
  <c r="AO34"/>
  <c r="AS34" s="1"/>
  <c r="AO47"/>
  <c r="AS47" s="1"/>
  <c r="AO42"/>
  <c r="AS42" s="1"/>
  <c r="AO41"/>
  <c r="AS41" s="1"/>
  <c r="AO39"/>
  <c r="AS39" s="1"/>
  <c r="AO37"/>
  <c r="AS37" s="1"/>
  <c r="AO35"/>
  <c r="AS35" s="1"/>
  <c r="AO33"/>
  <c r="AS33" s="1"/>
  <c r="BJ43"/>
  <c r="BN43" s="1"/>
  <c r="BJ44"/>
  <c r="BN44" s="1"/>
  <c r="BC29"/>
  <c r="BG29" s="1"/>
  <c r="BC30"/>
  <c r="BG30" s="1"/>
  <c r="AH26"/>
  <c r="AL26" s="1"/>
  <c r="AH25"/>
  <c r="AL25" s="1"/>
  <c r="AV28"/>
  <c r="AZ28" s="1"/>
  <c r="AV27"/>
  <c r="AZ27" s="1"/>
  <c r="AL24"/>
  <c r="AO24" s="1"/>
  <c r="AS24" s="1"/>
  <c r="AE23"/>
  <c r="AH23" s="1"/>
  <c r="AS32" i="22" l="1"/>
  <c r="AV32" s="1"/>
  <c r="AL23" i="19"/>
  <c r="AO23" s="1"/>
  <c r="AL23" i="10"/>
  <c r="AL22" s="1"/>
  <c r="AE22" i="19"/>
  <c r="AH22" s="1"/>
  <c r="X23" i="26"/>
  <c r="X22" s="1"/>
  <c r="AA45" i="6"/>
  <c r="AE45" s="1"/>
  <c r="X32"/>
  <c r="T32"/>
  <c r="Q23"/>
  <c r="BN41" i="2"/>
  <c r="BQ41" s="1"/>
  <c r="BU41" s="1"/>
  <c r="BX41" s="1"/>
  <c r="CB30" i="11"/>
  <c r="CE30" s="1"/>
  <c r="BX30"/>
  <c r="CB28"/>
  <c r="CE28" s="1"/>
  <c r="BX28"/>
  <c r="BU29" i="17"/>
  <c r="BQ29"/>
  <c r="BC31" i="11"/>
  <c r="BG31" s="1"/>
  <c r="BQ30" i="13"/>
  <c r="BU30" s="1"/>
  <c r="AV29" i="21"/>
  <c r="AZ29" s="1"/>
  <c r="BJ31" i="15"/>
  <c r="BN31" s="1"/>
  <c r="AV32" i="11"/>
  <c r="AZ32" s="1"/>
  <c r="AV28" i="21"/>
  <c r="AZ28" s="1"/>
  <c r="BN32" i="15"/>
  <c r="BJ32"/>
  <c r="CE30" i="18"/>
  <c r="CB30"/>
  <c r="BQ29" i="13"/>
  <c r="BU29" s="1"/>
  <c r="BX29" i="11"/>
  <c r="CB29" s="1"/>
  <c r="CE29" s="1"/>
  <c r="BU28" i="17"/>
  <c r="BQ28"/>
  <c r="BU30"/>
  <c r="BQ30"/>
  <c r="BQ28" i="13"/>
  <c r="BU28" s="1"/>
  <c r="AV32" i="17"/>
  <c r="AZ32" s="1"/>
  <c r="AV31" i="13"/>
  <c r="AZ31" s="1"/>
  <c r="AV31" i="17"/>
  <c r="AZ31" s="1"/>
  <c r="AV32" i="13"/>
  <c r="AZ32" s="1"/>
  <c r="AS24" i="11"/>
  <c r="AV24" s="1"/>
  <c r="AV26"/>
  <c r="AS24" i="13"/>
  <c r="AV24" s="1"/>
  <c r="AV26"/>
  <c r="AZ26" s="1"/>
  <c r="AS24" i="15"/>
  <c r="AV24" s="1"/>
  <c r="AV26"/>
  <c r="AV43" i="21"/>
  <c r="AV42" s="1"/>
  <c r="AS42"/>
  <c r="AH56" i="2"/>
  <c r="AL56" s="1"/>
  <c r="AE55"/>
  <c r="AH55" s="1"/>
  <c r="AH59" i="4"/>
  <c r="AL59" s="1"/>
  <c r="AE58"/>
  <c r="AH58" i="3"/>
  <c r="AL58" s="1"/>
  <c r="AE57"/>
  <c r="AO52" i="5"/>
  <c r="AS52" s="1"/>
  <c r="AL51"/>
  <c r="AO51" s="1"/>
  <c r="AO58"/>
  <c r="AS58" s="1"/>
  <c r="AL57"/>
  <c r="AO57" s="1"/>
  <c r="AO51" i="6"/>
  <c r="AS51" s="1"/>
  <c r="AL50"/>
  <c r="AO50" s="1"/>
  <c r="AO57"/>
  <c r="AS57" s="1"/>
  <c r="AL56"/>
  <c r="AO56" s="1"/>
  <c r="AO50" i="7"/>
  <c r="AS50" s="1"/>
  <c r="AL49"/>
  <c r="AO49" s="1"/>
  <c r="AO56"/>
  <c r="AS56" s="1"/>
  <c r="AL55"/>
  <c r="AO55" s="1"/>
  <c r="AO61" i="9"/>
  <c r="AS61" s="1"/>
  <c r="AL60"/>
  <c r="AV58" i="23"/>
  <c r="AZ58" s="1"/>
  <c r="AS57"/>
  <c r="AV57" s="1"/>
  <c r="AV52"/>
  <c r="AZ52" s="1"/>
  <c r="AS51"/>
  <c r="AV51" s="1"/>
  <c r="AV54" i="20"/>
  <c r="AZ54" s="1"/>
  <c r="AS53"/>
  <c r="AV53" s="1"/>
  <c r="AV48"/>
  <c r="AZ48" s="1"/>
  <c r="AS47"/>
  <c r="AV47" s="1"/>
  <c r="AV59" i="19"/>
  <c r="AZ59" s="1"/>
  <c r="AS58"/>
  <c r="AV55" i="18"/>
  <c r="AZ55" s="1"/>
  <c r="AS54"/>
  <c r="AV54" s="1"/>
  <c r="AV49"/>
  <c r="AZ49" s="1"/>
  <c r="AS48"/>
  <c r="AV48" s="1"/>
  <c r="AV61" i="17"/>
  <c r="AZ61" s="1"/>
  <c r="AS60"/>
  <c r="AV59" i="16"/>
  <c r="AZ59" s="1"/>
  <c r="AS58"/>
  <c r="AV59" i="15"/>
  <c r="AZ59" s="1"/>
  <c r="AS58"/>
  <c r="AV57" i="14"/>
  <c r="AZ57" s="1"/>
  <c r="AS56"/>
  <c r="AV56" s="1"/>
  <c r="AV51"/>
  <c r="AZ51" s="1"/>
  <c r="AS50"/>
  <c r="AV50" s="1"/>
  <c r="AV25"/>
  <c r="AZ25" s="1"/>
  <c r="AS24"/>
  <c r="AV24" s="1"/>
  <c r="AV58" i="13"/>
  <c r="AZ58" s="1"/>
  <c r="AS57"/>
  <c r="AV57" s="1"/>
  <c r="AV52"/>
  <c r="AZ52" s="1"/>
  <c r="AS51"/>
  <c r="AV51" s="1"/>
  <c r="AO25" i="12"/>
  <c r="AS25" s="1"/>
  <c r="AL24"/>
  <c r="AO24" s="1"/>
  <c r="AV58"/>
  <c r="AZ58" s="1"/>
  <c r="AS57"/>
  <c r="AV57" s="1"/>
  <c r="AV52"/>
  <c r="AZ52" s="1"/>
  <c r="AS51"/>
  <c r="AV51" s="1"/>
  <c r="AV59" i="10"/>
  <c r="AZ59" s="1"/>
  <c r="AS58"/>
  <c r="AV62" i="11"/>
  <c r="AZ62" s="1"/>
  <c r="AS61"/>
  <c r="AV60" i="8"/>
  <c r="AZ60" s="1"/>
  <c r="AS59"/>
  <c r="AV61" i="23"/>
  <c r="AZ61" s="1"/>
  <c r="AS60"/>
  <c r="AV57" i="20"/>
  <c r="AZ57" s="1"/>
  <c r="AS56"/>
  <c r="AV56" i="19"/>
  <c r="AZ56" s="1"/>
  <c r="AS55"/>
  <c r="AV55" s="1"/>
  <c r="AV50"/>
  <c r="AZ50" s="1"/>
  <c r="AS49"/>
  <c r="AV49" s="1"/>
  <c r="AV58" i="18"/>
  <c r="AZ58" s="1"/>
  <c r="AS57"/>
  <c r="AV25"/>
  <c r="AZ25" s="1"/>
  <c r="AS24"/>
  <c r="AV24" s="1"/>
  <c r="AV58" i="17"/>
  <c r="AZ58" s="1"/>
  <c r="AS57"/>
  <c r="AV57" s="1"/>
  <c r="AV52"/>
  <c r="AZ52" s="1"/>
  <c r="AS51"/>
  <c r="AV51" s="1"/>
  <c r="AV56" i="16"/>
  <c r="AZ56" s="1"/>
  <c r="AS55"/>
  <c r="AV55" s="1"/>
  <c r="AV50"/>
  <c r="AZ50" s="1"/>
  <c r="AS49"/>
  <c r="AV49" s="1"/>
  <c r="AV25"/>
  <c r="AZ25" s="1"/>
  <c r="AS24"/>
  <c r="AV24" s="1"/>
  <c r="AV56" i="15"/>
  <c r="AZ56" s="1"/>
  <c r="AS55"/>
  <c r="AV55" s="1"/>
  <c r="AV50"/>
  <c r="AZ50" s="1"/>
  <c r="AS49"/>
  <c r="AV49" s="1"/>
  <c r="AV60" i="14"/>
  <c r="AZ60" s="1"/>
  <c r="AS59"/>
  <c r="AV61" i="13"/>
  <c r="AZ61" s="1"/>
  <c r="AS60"/>
  <c r="AV61" i="12"/>
  <c r="AZ61" s="1"/>
  <c r="AS60"/>
  <c r="AV56" i="10"/>
  <c r="AZ56" s="1"/>
  <c r="AS55"/>
  <c r="AV55" s="1"/>
  <c r="AV50"/>
  <c r="AZ50" s="1"/>
  <c r="AS49"/>
  <c r="AV49" s="1"/>
  <c r="AV25"/>
  <c r="AZ25" s="1"/>
  <c r="AS24"/>
  <c r="AV24" s="1"/>
  <c r="AV59" i="11"/>
  <c r="AZ59" s="1"/>
  <c r="AS58"/>
  <c r="AV58" s="1"/>
  <c r="AV53"/>
  <c r="AZ53" s="1"/>
  <c r="AS52"/>
  <c r="AV52" s="1"/>
  <c r="AO25" i="8"/>
  <c r="AS25" s="1"/>
  <c r="AL24"/>
  <c r="AO24" s="1"/>
  <c r="AV57"/>
  <c r="AZ57" s="1"/>
  <c r="AS56"/>
  <c r="AV56" s="1"/>
  <c r="AV51"/>
  <c r="AZ51" s="1"/>
  <c r="AS50"/>
  <c r="AV50" s="1"/>
  <c r="AO61" i="5"/>
  <c r="AS61" s="1"/>
  <c r="AL60"/>
  <c r="AO60" i="6"/>
  <c r="AS60" s="1"/>
  <c r="AL59"/>
  <c r="AO25" i="7"/>
  <c r="AS25" s="1"/>
  <c r="AL24"/>
  <c r="AO24" s="1"/>
  <c r="AO59"/>
  <c r="AS59" s="1"/>
  <c r="AL58"/>
  <c r="AO25" i="9"/>
  <c r="AS25" s="1"/>
  <c r="AL24"/>
  <c r="AO24" s="1"/>
  <c r="AO52"/>
  <c r="AS52" s="1"/>
  <c r="AL51"/>
  <c r="AO51" s="1"/>
  <c r="AO58"/>
  <c r="AS58" s="1"/>
  <c r="AL57"/>
  <c r="AO57" s="1"/>
  <c r="AH62" i="26"/>
  <c r="AL62" s="1"/>
  <c r="AE61"/>
  <c r="AH61" s="1"/>
  <c r="AH56" i="4"/>
  <c r="AL56" s="1"/>
  <c r="AE55"/>
  <c r="AH55" s="1"/>
  <c r="AH50"/>
  <c r="AL50" s="1"/>
  <c r="AE49"/>
  <c r="AH49" s="1"/>
  <c r="F22" i="3"/>
  <c r="C21"/>
  <c r="F21" s="1"/>
  <c r="AH55"/>
  <c r="AL55" s="1"/>
  <c r="AE54"/>
  <c r="AH54" s="1"/>
  <c r="AH49"/>
  <c r="AL49" s="1"/>
  <c r="AE48"/>
  <c r="AH48" s="1"/>
  <c r="AH33"/>
  <c r="AL33" s="1"/>
  <c r="AE32"/>
  <c r="AH32" s="1"/>
  <c r="AH25"/>
  <c r="AL25" s="1"/>
  <c r="AE24"/>
  <c r="AH24" s="1"/>
  <c r="BN40" i="2"/>
  <c r="BQ40" s="1"/>
  <c r="BU40" s="1"/>
  <c r="BX40" s="1"/>
  <c r="CB40" s="1"/>
  <c r="CE40" s="1"/>
  <c r="BC43" i="3"/>
  <c r="BG43" s="1"/>
  <c r="BJ43" s="1"/>
  <c r="BN43" s="1"/>
  <c r="BQ43" s="1"/>
  <c r="BU43" s="1"/>
  <c r="BX43" s="1"/>
  <c r="CB43" s="1"/>
  <c r="CE43" s="1"/>
  <c r="M23"/>
  <c r="J22"/>
  <c r="M22" i="5"/>
  <c r="J21"/>
  <c r="M21" s="1"/>
  <c r="AA58" i="4"/>
  <c r="AA57" s="1"/>
  <c r="X57"/>
  <c r="AA57" i="3"/>
  <c r="AA56" s="1"/>
  <c r="X56"/>
  <c r="AH60" i="9"/>
  <c r="AH59" s="1"/>
  <c r="AE59"/>
  <c r="AO58" i="19"/>
  <c r="AO57" s="1"/>
  <c r="AL57"/>
  <c r="AO60" i="17"/>
  <c r="AO59" s="1"/>
  <c r="AL59"/>
  <c r="AO58" i="16"/>
  <c r="AO57" s="1"/>
  <c r="AL57"/>
  <c r="AO58" i="15"/>
  <c r="AO57" s="1"/>
  <c r="AL57"/>
  <c r="AO58" i="10"/>
  <c r="AO57" s="1"/>
  <c r="AL57"/>
  <c r="AO61" i="11"/>
  <c r="AO60" s="1"/>
  <c r="AL60"/>
  <c r="AO59" i="8"/>
  <c r="AO58" s="1"/>
  <c r="AL58"/>
  <c r="AO60" i="23"/>
  <c r="AO59" s="1"/>
  <c r="AL59"/>
  <c r="AO56" i="20"/>
  <c r="AO55" s="1"/>
  <c r="AL55"/>
  <c r="AL56" i="18"/>
  <c r="AO57"/>
  <c r="AO56" s="1"/>
  <c r="AO59" i="14"/>
  <c r="AO58" s="1"/>
  <c r="AL58"/>
  <c r="AO60" i="13"/>
  <c r="AO59" s="1"/>
  <c r="AL59"/>
  <c r="AO60" i="12"/>
  <c r="AO59" s="1"/>
  <c r="AL59"/>
  <c r="AH60" i="5"/>
  <c r="AH59" s="1"/>
  <c r="AE59"/>
  <c r="AE58" i="6"/>
  <c r="AH59"/>
  <c r="AH58" s="1"/>
  <c r="AH58" i="7"/>
  <c r="AH57" s="1"/>
  <c r="AE57"/>
  <c r="AZ26" i="21"/>
  <c r="BC26" s="1"/>
  <c r="AS24"/>
  <c r="AV24" s="1"/>
  <c r="AH23"/>
  <c r="AE22"/>
  <c r="AA23"/>
  <c r="X22"/>
  <c r="AV41"/>
  <c r="AZ41" s="1"/>
  <c r="AZ40" s="1"/>
  <c r="BC40" s="1"/>
  <c r="AV36"/>
  <c r="AZ36" s="1"/>
  <c r="AZ35" s="1"/>
  <c r="BC35" s="1"/>
  <c r="AV31"/>
  <c r="AZ31" s="1"/>
  <c r="AZ30" s="1"/>
  <c r="BC30" s="1"/>
  <c r="AV44"/>
  <c r="AZ44" s="1"/>
  <c r="AZ43" s="1"/>
  <c r="AZ48" i="22"/>
  <c r="BC48" s="1"/>
  <c r="AO58"/>
  <c r="AO57" s="1"/>
  <c r="AL57"/>
  <c r="AV59"/>
  <c r="AZ59" s="1"/>
  <c r="AS58"/>
  <c r="AV56"/>
  <c r="AZ56" s="1"/>
  <c r="AS55"/>
  <c r="AV55" s="1"/>
  <c r="AV50"/>
  <c r="AZ50" s="1"/>
  <c r="AS49"/>
  <c r="AV49" s="1"/>
  <c r="AO24"/>
  <c r="AL23"/>
  <c r="AH23"/>
  <c r="AE22"/>
  <c r="AS24"/>
  <c r="AA22"/>
  <c r="X21"/>
  <c r="AA21" s="1"/>
  <c r="AS33" i="23"/>
  <c r="AV33" s="1"/>
  <c r="AO24"/>
  <c r="AL23"/>
  <c r="AA22"/>
  <c r="X21"/>
  <c r="AA21" s="1"/>
  <c r="AH23"/>
  <c r="AE22"/>
  <c r="AS24"/>
  <c r="AS33" i="20"/>
  <c r="AV33" s="1"/>
  <c r="AO24"/>
  <c r="AL23"/>
  <c r="AA22"/>
  <c r="X21"/>
  <c r="AA21" s="1"/>
  <c r="AH23"/>
  <c r="AE22"/>
  <c r="AS24"/>
  <c r="AS24" i="19"/>
  <c r="AV24" s="1"/>
  <c r="AZ32"/>
  <c r="BC32" s="1"/>
  <c r="AZ24"/>
  <c r="CE29" i="18"/>
  <c r="AO31"/>
  <c r="AL23"/>
  <c r="AA22"/>
  <c r="X21"/>
  <c r="AA21" s="1"/>
  <c r="AH23"/>
  <c r="AE22"/>
  <c r="AS31"/>
  <c r="AS33" i="17"/>
  <c r="AV33" s="1"/>
  <c r="AO24"/>
  <c r="AL23"/>
  <c r="AA22"/>
  <c r="X21"/>
  <c r="AA21" s="1"/>
  <c r="AH23"/>
  <c r="AE22"/>
  <c r="AZ26"/>
  <c r="BC26" s="1"/>
  <c r="AS24"/>
  <c r="AO32" i="16"/>
  <c r="AL23"/>
  <c r="X21"/>
  <c r="AA21" s="1"/>
  <c r="AA22"/>
  <c r="AE22"/>
  <c r="AH23"/>
  <c r="AS32"/>
  <c r="X21" i="15"/>
  <c r="AA21" s="1"/>
  <c r="AA22"/>
  <c r="AL23"/>
  <c r="AH23"/>
  <c r="AE22"/>
  <c r="AZ33"/>
  <c r="BC33" s="1"/>
  <c r="AZ26"/>
  <c r="AO32" i="14"/>
  <c r="AL23"/>
  <c r="AE22"/>
  <c r="AH23"/>
  <c r="AS32"/>
  <c r="X21"/>
  <c r="AA21" s="1"/>
  <c r="AA22"/>
  <c r="AL23" i="13"/>
  <c r="AA22"/>
  <c r="X21"/>
  <c r="AA21" s="1"/>
  <c r="AH23"/>
  <c r="AE22"/>
  <c r="AZ33"/>
  <c r="BC33" s="1"/>
  <c r="AA22" i="10"/>
  <c r="AA21"/>
  <c r="AO32"/>
  <c r="AH23"/>
  <c r="AZ32"/>
  <c r="BG26" i="12"/>
  <c r="BJ26" s="1"/>
  <c r="BN26" s="1"/>
  <c r="BQ26" s="1"/>
  <c r="BU26" s="1"/>
  <c r="BX26" s="1"/>
  <c r="AL23"/>
  <c r="AL22" s="1"/>
  <c r="AL21" s="1"/>
  <c r="AH23"/>
  <c r="AZ33"/>
  <c r="BC33" s="1"/>
  <c r="AH22"/>
  <c r="AH21"/>
  <c r="BG31"/>
  <c r="BJ31" s="1"/>
  <c r="BN31" s="1"/>
  <c r="BQ31" s="1"/>
  <c r="BU31" s="1"/>
  <c r="BX31" s="1"/>
  <c r="AL23" i="11"/>
  <c r="AA22"/>
  <c r="X21"/>
  <c r="AA21" s="1"/>
  <c r="AH23"/>
  <c r="AE22"/>
  <c r="AZ33"/>
  <c r="BC33" s="1"/>
  <c r="AZ26"/>
  <c r="AO33" i="8"/>
  <c r="AL23"/>
  <c r="AE22"/>
  <c r="AH23"/>
  <c r="AA22"/>
  <c r="X21"/>
  <c r="AA21" s="1"/>
  <c r="AV32" i="5"/>
  <c r="AZ32" s="1"/>
  <c r="AV31"/>
  <c r="AZ31" s="1"/>
  <c r="AS33" i="8"/>
  <c r="AH32" i="9"/>
  <c r="AE23"/>
  <c r="X22"/>
  <c r="AA23"/>
  <c r="AL32"/>
  <c r="Q21"/>
  <c r="T21" s="1"/>
  <c r="T22"/>
  <c r="AL32" i="7"/>
  <c r="Q21"/>
  <c r="T21" s="1"/>
  <c r="T22"/>
  <c r="AH32"/>
  <c r="AE23"/>
  <c r="X22"/>
  <c r="AA23"/>
  <c r="AH24" i="6"/>
  <c r="AO26"/>
  <c r="AS26" s="1"/>
  <c r="AL24"/>
  <c r="AS33" i="5"/>
  <c r="AV33" s="1"/>
  <c r="AO24"/>
  <c r="X21"/>
  <c r="AA21" s="1"/>
  <c r="AA22"/>
  <c r="AE22"/>
  <c r="AH23"/>
  <c r="AZ26"/>
  <c r="BC26" s="1"/>
  <c r="AS24"/>
  <c r="AE32" i="4"/>
  <c r="AH32" s="1"/>
  <c r="AA24"/>
  <c r="X23"/>
  <c r="Q22"/>
  <c r="T23"/>
  <c r="J21"/>
  <c r="M21" s="1"/>
  <c r="M22"/>
  <c r="AE24"/>
  <c r="AA64" i="26"/>
  <c r="AA63" s="1"/>
  <c r="X63"/>
  <c r="AH69"/>
  <c r="AL69" s="1"/>
  <c r="AE64"/>
  <c r="AH57"/>
  <c r="AL57" s="1"/>
  <c r="AE55"/>
  <c r="AH55" s="1"/>
  <c r="AS34"/>
  <c r="AV34" s="1"/>
  <c r="AH24"/>
  <c r="AA23"/>
  <c r="AL24"/>
  <c r="T22"/>
  <c r="Q21"/>
  <c r="T21" s="1"/>
  <c r="M22"/>
  <c r="J21"/>
  <c r="M21" s="1"/>
  <c r="T23" i="3"/>
  <c r="Q22"/>
  <c r="AE31" i="1"/>
  <c r="AH31" s="1"/>
  <c r="AH32"/>
  <c r="AL32" s="1"/>
  <c r="AV25" i="21"/>
  <c r="AZ25" s="1"/>
  <c r="X23" i="3"/>
  <c r="AA58" i="2"/>
  <c r="AA57" s="1"/>
  <c r="X57"/>
  <c r="AH63"/>
  <c r="AL63" s="1"/>
  <c r="AE58"/>
  <c r="AH51"/>
  <c r="AL51" s="1"/>
  <c r="AE49"/>
  <c r="AH49" s="1"/>
  <c r="AH34"/>
  <c r="AL34" s="1"/>
  <c r="AE32"/>
  <c r="AH32" s="1"/>
  <c r="AH26"/>
  <c r="AL26" s="1"/>
  <c r="AE24"/>
  <c r="AH24" s="1"/>
  <c r="T23"/>
  <c r="Q22"/>
  <c r="M22"/>
  <c r="J21"/>
  <c r="M21" s="1"/>
  <c r="X23"/>
  <c r="BQ61" i="1"/>
  <c r="BU61" s="1"/>
  <c r="BQ60"/>
  <c r="BU60" s="1"/>
  <c r="BQ59"/>
  <c r="BU59" s="1"/>
  <c r="AV53"/>
  <c r="AZ53" s="1"/>
  <c r="BQ43"/>
  <c r="BU43" s="1"/>
  <c r="AV35"/>
  <c r="AZ35" s="1"/>
  <c r="AV39"/>
  <c r="AZ39" s="1"/>
  <c r="AV42"/>
  <c r="AZ42" s="1"/>
  <c r="AV34"/>
  <c r="AZ34" s="1"/>
  <c r="AV38"/>
  <c r="AZ38" s="1"/>
  <c r="AV45"/>
  <c r="AZ45" s="1"/>
  <c r="BQ44"/>
  <c r="BU44" s="1"/>
  <c r="AV33"/>
  <c r="AZ33" s="1"/>
  <c r="AV37"/>
  <c r="AZ37" s="1"/>
  <c r="AV41"/>
  <c r="AZ41" s="1"/>
  <c r="AV47"/>
  <c r="AZ47" s="1"/>
  <c r="AV36"/>
  <c r="AZ36" s="1"/>
  <c r="AV40"/>
  <c r="AZ40" s="1"/>
  <c r="BJ30"/>
  <c r="BN30" s="1"/>
  <c r="BJ29"/>
  <c r="BN29" s="1"/>
  <c r="AO26"/>
  <c r="AS26" s="1"/>
  <c r="BC28"/>
  <c r="BG28" s="1"/>
  <c r="BC27"/>
  <c r="BG27" s="1"/>
  <c r="AO25"/>
  <c r="AS25" s="1"/>
  <c r="AV24"/>
  <c r="AL23"/>
  <c r="AO23" s="1"/>
  <c r="AL22" i="19" l="1"/>
  <c r="AO22" s="1"/>
  <c r="AL23" i="5"/>
  <c r="AL22" s="1"/>
  <c r="AL21" i="10"/>
  <c r="AE23" i="26"/>
  <c r="AH23" s="1"/>
  <c r="AE21" i="19"/>
  <c r="AH21" s="1"/>
  <c r="AS23" i="10"/>
  <c r="AS22" s="1"/>
  <c r="AH45" i="6"/>
  <c r="AL45" s="1"/>
  <c r="AE32"/>
  <c r="T23"/>
  <c r="Q22"/>
  <c r="AA32"/>
  <c r="X23"/>
  <c r="BC43" i="21"/>
  <c r="BC42" s="1"/>
  <c r="AZ42"/>
  <c r="AO25" i="3"/>
  <c r="AS25" s="1"/>
  <c r="AL24"/>
  <c r="AO24" s="1"/>
  <c r="AO33"/>
  <c r="AS33" s="1"/>
  <c r="AL32"/>
  <c r="AO32" s="1"/>
  <c r="AO49"/>
  <c r="AL48"/>
  <c r="AO48" s="1"/>
  <c r="AO55"/>
  <c r="AS55" s="1"/>
  <c r="AL54"/>
  <c r="AO54" s="1"/>
  <c r="AO50" i="4"/>
  <c r="AS50" s="1"/>
  <c r="AL49"/>
  <c r="AO49" s="1"/>
  <c r="AO56"/>
  <c r="AS56" s="1"/>
  <c r="AL55"/>
  <c r="AO55" s="1"/>
  <c r="AO62" i="26"/>
  <c r="AS62" s="1"/>
  <c r="AL61"/>
  <c r="AO61" s="1"/>
  <c r="AV58" i="9"/>
  <c r="AZ58" s="1"/>
  <c r="AS57"/>
  <c r="AV57" s="1"/>
  <c r="AV52"/>
  <c r="AZ52" s="1"/>
  <c r="AS51"/>
  <c r="AV51" s="1"/>
  <c r="AV25"/>
  <c r="AZ25" s="1"/>
  <c r="AS24"/>
  <c r="AV24" s="1"/>
  <c r="AV59" i="7"/>
  <c r="AZ59" s="1"/>
  <c r="AS58"/>
  <c r="AV25"/>
  <c r="AZ25" s="1"/>
  <c r="AS24"/>
  <c r="AV24" s="1"/>
  <c r="AV60" i="6"/>
  <c r="AZ60" s="1"/>
  <c r="AS59"/>
  <c r="AV61" i="5"/>
  <c r="AZ61" s="1"/>
  <c r="AS60"/>
  <c r="BC51" i="8"/>
  <c r="BG51" s="1"/>
  <c r="AZ50"/>
  <c r="BC50" s="1"/>
  <c r="BC57"/>
  <c r="BG57" s="1"/>
  <c r="AZ56"/>
  <c r="BC56" s="1"/>
  <c r="AV25"/>
  <c r="AZ25" s="1"/>
  <c r="AS24"/>
  <c r="AV24" s="1"/>
  <c r="BC53" i="11"/>
  <c r="BG53" s="1"/>
  <c r="AZ52"/>
  <c r="BC52" s="1"/>
  <c r="BC59"/>
  <c r="BG59" s="1"/>
  <c r="AZ58"/>
  <c r="BC58" s="1"/>
  <c r="BC25" i="10"/>
  <c r="BG25" s="1"/>
  <c r="AZ24"/>
  <c r="BC24" s="1"/>
  <c r="BC50"/>
  <c r="BG50" s="1"/>
  <c r="AZ49"/>
  <c r="BC49" s="1"/>
  <c r="BC56"/>
  <c r="BG56" s="1"/>
  <c r="AZ55"/>
  <c r="BC55" s="1"/>
  <c r="BC61" i="12"/>
  <c r="BG61" s="1"/>
  <c r="AZ60"/>
  <c r="BC61" i="13"/>
  <c r="BG61" s="1"/>
  <c r="AZ60"/>
  <c r="BC60" i="14"/>
  <c r="BG60" s="1"/>
  <c r="AZ59"/>
  <c r="BC50" i="15"/>
  <c r="BG50" s="1"/>
  <c r="AZ49"/>
  <c r="BC49" s="1"/>
  <c r="BC56"/>
  <c r="BG56" s="1"/>
  <c r="AZ55"/>
  <c r="BC55" s="1"/>
  <c r="BC25" i="16"/>
  <c r="BG25" s="1"/>
  <c r="AZ24"/>
  <c r="BC24" s="1"/>
  <c r="BC50"/>
  <c r="BG50" s="1"/>
  <c r="AZ49"/>
  <c r="BC49" s="1"/>
  <c r="BC56"/>
  <c r="BG56" s="1"/>
  <c r="AZ55"/>
  <c r="BC55" s="1"/>
  <c r="BC52" i="17"/>
  <c r="BG52" s="1"/>
  <c r="AZ51"/>
  <c r="BC51" s="1"/>
  <c r="BC58"/>
  <c r="BG58" s="1"/>
  <c r="AZ57"/>
  <c r="BC57" s="1"/>
  <c r="BC25" i="18"/>
  <c r="BG25" s="1"/>
  <c r="AZ24"/>
  <c r="BC24" s="1"/>
  <c r="BC58"/>
  <c r="BG58" s="1"/>
  <c r="AZ57"/>
  <c r="BC50" i="19"/>
  <c r="BG50" s="1"/>
  <c r="AZ49"/>
  <c r="BC49" s="1"/>
  <c r="BC56"/>
  <c r="BG56" s="1"/>
  <c r="AZ55"/>
  <c r="BC55" s="1"/>
  <c r="BC57" i="20"/>
  <c r="BG57" s="1"/>
  <c r="AZ56"/>
  <c r="BC61" i="23"/>
  <c r="BG61" s="1"/>
  <c r="AZ60"/>
  <c r="BC60" i="8"/>
  <c r="BG60" s="1"/>
  <c r="AZ59"/>
  <c r="BC62" i="11"/>
  <c r="BG62" s="1"/>
  <c r="AZ61"/>
  <c r="BC59" i="10"/>
  <c r="BG59" s="1"/>
  <c r="AZ58"/>
  <c r="BC52" i="12"/>
  <c r="BG52" s="1"/>
  <c r="AZ51"/>
  <c r="BC51" s="1"/>
  <c r="BC58"/>
  <c r="BG58" s="1"/>
  <c r="AZ57"/>
  <c r="BC57" s="1"/>
  <c r="AV25"/>
  <c r="AZ25" s="1"/>
  <c r="AS24"/>
  <c r="AV24" s="1"/>
  <c r="BC52" i="13"/>
  <c r="BG52" s="1"/>
  <c r="AZ51"/>
  <c r="BC51" s="1"/>
  <c r="BC58"/>
  <c r="BG58" s="1"/>
  <c r="AZ57"/>
  <c r="BC57" s="1"/>
  <c r="BC25" i="14"/>
  <c r="BG25" s="1"/>
  <c r="AZ24"/>
  <c r="BC24" s="1"/>
  <c r="BC51"/>
  <c r="BG51" s="1"/>
  <c r="AZ50"/>
  <c r="BC50" s="1"/>
  <c r="BC57"/>
  <c r="BG57" s="1"/>
  <c r="AZ56"/>
  <c r="BC56" s="1"/>
  <c r="BC59" i="15"/>
  <c r="BG59" s="1"/>
  <c r="AZ58"/>
  <c r="BC59" i="16"/>
  <c r="BG59" s="1"/>
  <c r="AZ58"/>
  <c r="BC61" i="17"/>
  <c r="BG61" s="1"/>
  <c r="AZ60"/>
  <c r="BC49" i="18"/>
  <c r="BG49" s="1"/>
  <c r="AZ48"/>
  <c r="BC48" s="1"/>
  <c r="BC55"/>
  <c r="BG55" s="1"/>
  <c r="AZ54"/>
  <c r="BC54" s="1"/>
  <c r="BC59" i="19"/>
  <c r="BG59" s="1"/>
  <c r="AZ58"/>
  <c r="BC48" i="20"/>
  <c r="BG48" s="1"/>
  <c r="AZ47"/>
  <c r="BC47" s="1"/>
  <c r="BC54"/>
  <c r="BG54" s="1"/>
  <c r="AZ53"/>
  <c r="BC53" s="1"/>
  <c r="BC52" i="23"/>
  <c r="BG52" s="1"/>
  <c r="AZ51"/>
  <c r="BC51" s="1"/>
  <c r="BC58"/>
  <c r="BG58" s="1"/>
  <c r="AZ57"/>
  <c r="BC57" s="1"/>
  <c r="AV61" i="9"/>
  <c r="AZ61" s="1"/>
  <c r="AS60"/>
  <c r="AV56" i="7"/>
  <c r="AZ56" s="1"/>
  <c r="AS55"/>
  <c r="AV55" s="1"/>
  <c r="AV50"/>
  <c r="AZ50" s="1"/>
  <c r="AS49"/>
  <c r="AV49" s="1"/>
  <c r="AV57" i="6"/>
  <c r="AZ57" s="1"/>
  <c r="AS56"/>
  <c r="AV56" s="1"/>
  <c r="AV51"/>
  <c r="AZ51" s="1"/>
  <c r="AS50"/>
  <c r="AV50" s="1"/>
  <c r="AV58" i="5"/>
  <c r="AZ58" s="1"/>
  <c r="AS57"/>
  <c r="AV57" s="1"/>
  <c r="AV52"/>
  <c r="AZ52" s="1"/>
  <c r="AS51"/>
  <c r="AV51" s="1"/>
  <c r="AO58" i="3"/>
  <c r="AS58" s="1"/>
  <c r="AL57"/>
  <c r="AO59" i="4"/>
  <c r="AS59" s="1"/>
  <c r="AL58"/>
  <c r="AO56" i="2"/>
  <c r="AS56" s="1"/>
  <c r="AL55"/>
  <c r="AO55" s="1"/>
  <c r="BC32" i="13"/>
  <c r="BG32" s="1"/>
  <c r="BC31" i="17"/>
  <c r="BG31" s="1"/>
  <c r="BC31" i="13"/>
  <c r="BG31" s="1"/>
  <c r="BC32" i="17"/>
  <c r="BG32" s="1"/>
  <c r="BX28" i="13"/>
  <c r="CB28" s="1"/>
  <c r="CE28" s="1"/>
  <c r="BX30" i="17"/>
  <c r="CB30" s="1"/>
  <c r="CE30" s="1"/>
  <c r="BX28"/>
  <c r="CB28" s="1"/>
  <c r="CE28" s="1"/>
  <c r="BX29" i="13"/>
  <c r="CB29" s="1"/>
  <c r="CE29" s="1"/>
  <c r="BQ32" i="15"/>
  <c r="BU32" s="1"/>
  <c r="BC28" i="21"/>
  <c r="BG28" s="1"/>
  <c r="BC32" i="11"/>
  <c r="BG32" s="1"/>
  <c r="BQ31" i="15"/>
  <c r="BU31" s="1"/>
  <c r="BC29" i="21"/>
  <c r="BG29" s="1"/>
  <c r="BJ29" s="1"/>
  <c r="BN29" s="1"/>
  <c r="BX30" i="13"/>
  <c r="CB30" s="1"/>
  <c r="CE30" s="1"/>
  <c r="BJ31" i="11"/>
  <c r="BN31" s="1"/>
  <c r="BX29" i="17"/>
  <c r="CB29" s="1"/>
  <c r="CE29" s="1"/>
  <c r="CB41" i="2"/>
  <c r="CE41" s="1"/>
  <c r="AZ24" i="11"/>
  <c r="BC24" s="1"/>
  <c r="BC26"/>
  <c r="AZ24" i="13"/>
  <c r="BC24" s="1"/>
  <c r="BC26"/>
  <c r="BG26" s="1"/>
  <c r="AZ24" i="15"/>
  <c r="BC24" s="1"/>
  <c r="BC26"/>
  <c r="J21" i="3"/>
  <c r="M21" s="1"/>
  <c r="M22"/>
  <c r="AO58" i="7"/>
  <c r="AO57" s="1"/>
  <c r="AL57"/>
  <c r="AL58" i="6"/>
  <c r="AO59"/>
  <c r="AO58" s="1"/>
  <c r="AO60" i="5"/>
  <c r="AO59" s="1"/>
  <c r="AL59"/>
  <c r="AV60" i="12"/>
  <c r="AV59" s="1"/>
  <c r="AS59"/>
  <c r="AV60" i="13"/>
  <c r="AV59" s="1"/>
  <c r="AS59"/>
  <c r="AV59" i="14"/>
  <c r="AV58" s="1"/>
  <c r="AS58"/>
  <c r="AS56" i="18"/>
  <c r="AV57"/>
  <c r="AV56" s="1"/>
  <c r="AV56" i="20"/>
  <c r="AV55" s="1"/>
  <c r="AS55"/>
  <c r="AV60" i="23"/>
  <c r="AV59" s="1"/>
  <c r="AS59"/>
  <c r="AV59" i="8"/>
  <c r="AV58" s="1"/>
  <c r="AS58"/>
  <c r="AV61" i="11"/>
  <c r="AV60" s="1"/>
  <c r="AS60"/>
  <c r="AV58" i="10"/>
  <c r="AV57" s="1"/>
  <c r="AS57"/>
  <c r="AV58" i="15"/>
  <c r="AV57" s="1"/>
  <c r="AS57"/>
  <c r="AV58" i="16"/>
  <c r="AV57" s="1"/>
  <c r="AS57"/>
  <c r="AV60" i="17"/>
  <c r="AV59" s="1"/>
  <c r="AS59"/>
  <c r="AV58" i="19"/>
  <c r="AV57" s="1"/>
  <c r="AS57"/>
  <c r="AO60" i="9"/>
  <c r="AO59" s="1"/>
  <c r="AL59"/>
  <c r="AH57" i="3"/>
  <c r="AH56" s="1"/>
  <c r="AE56"/>
  <c r="AH58" i="4"/>
  <c r="AH57" s="1"/>
  <c r="AE57"/>
  <c r="BG26" i="21"/>
  <c r="BJ26" s="1"/>
  <c r="AZ24"/>
  <c r="BC24" s="1"/>
  <c r="AA22"/>
  <c r="X21"/>
  <c r="AA21" s="1"/>
  <c r="AH22"/>
  <c r="AE21"/>
  <c r="AH21" s="1"/>
  <c r="AS23"/>
  <c r="AL23"/>
  <c r="BC44"/>
  <c r="BG44" s="1"/>
  <c r="BG43" s="1"/>
  <c r="BC31"/>
  <c r="BG31" s="1"/>
  <c r="BG30" s="1"/>
  <c r="BJ30" s="1"/>
  <c r="BC36"/>
  <c r="BG36" s="1"/>
  <c r="BG35" s="1"/>
  <c r="BJ35" s="1"/>
  <c r="BC41"/>
  <c r="BG41" s="1"/>
  <c r="BG40" s="1"/>
  <c r="BJ40" s="1"/>
  <c r="BG48" i="22"/>
  <c r="BJ48" s="1"/>
  <c r="AZ32"/>
  <c r="BC32" s="1"/>
  <c r="AV58"/>
  <c r="AV57" s="1"/>
  <c r="AS57"/>
  <c r="AZ49"/>
  <c r="BC49" s="1"/>
  <c r="BC50"/>
  <c r="BG50" s="1"/>
  <c r="BC56"/>
  <c r="BG56" s="1"/>
  <c r="AZ55"/>
  <c r="BC55" s="1"/>
  <c r="BC59"/>
  <c r="BG59" s="1"/>
  <c r="AZ58"/>
  <c r="AV24"/>
  <c r="AS23"/>
  <c r="AH22"/>
  <c r="AE21"/>
  <c r="AH21" s="1"/>
  <c r="AO23"/>
  <c r="AL22"/>
  <c r="AZ24"/>
  <c r="AZ33" i="23"/>
  <c r="BC33" s="1"/>
  <c r="AV24"/>
  <c r="AS23"/>
  <c r="AH22"/>
  <c r="AE21"/>
  <c r="AH21" s="1"/>
  <c r="AO23"/>
  <c r="AL22"/>
  <c r="AZ24"/>
  <c r="AZ33" i="20"/>
  <c r="BC33" s="1"/>
  <c r="AV24"/>
  <c r="AS23"/>
  <c r="AE21"/>
  <c r="AH21" s="1"/>
  <c r="AH22"/>
  <c r="AL22"/>
  <c r="AO23"/>
  <c r="AZ24"/>
  <c r="AS23" i="19"/>
  <c r="AS22" s="1"/>
  <c r="BG32"/>
  <c r="BJ32" s="1"/>
  <c r="BG24"/>
  <c r="BC24"/>
  <c r="AV31" i="18"/>
  <c r="AS23"/>
  <c r="AE21"/>
  <c r="AH21" s="1"/>
  <c r="AH22"/>
  <c r="AO23"/>
  <c r="AL22"/>
  <c r="AZ31"/>
  <c r="AZ33" i="17"/>
  <c r="BC33" s="1"/>
  <c r="AV24"/>
  <c r="AS23"/>
  <c r="AH22"/>
  <c r="AE21"/>
  <c r="AH21" s="1"/>
  <c r="AO23"/>
  <c r="AL22"/>
  <c r="BG26"/>
  <c r="BJ26" s="1"/>
  <c r="AZ24"/>
  <c r="AV32" i="16"/>
  <c r="AS23"/>
  <c r="AL22"/>
  <c r="AO23"/>
  <c r="AZ32"/>
  <c r="AE21"/>
  <c r="AH21" s="1"/>
  <c r="AH22"/>
  <c r="AS23" i="15"/>
  <c r="AH22"/>
  <c r="AE21"/>
  <c r="AH21" s="1"/>
  <c r="AO23"/>
  <c r="AL22"/>
  <c r="BG33"/>
  <c r="BJ33" s="1"/>
  <c r="BG26"/>
  <c r="AV32" i="14"/>
  <c r="AS23"/>
  <c r="AO23"/>
  <c r="AL22"/>
  <c r="AZ32"/>
  <c r="AE21"/>
  <c r="AH21" s="1"/>
  <c r="AH22"/>
  <c r="AS23" i="13"/>
  <c r="AH22"/>
  <c r="AE21"/>
  <c r="AH21" s="1"/>
  <c r="AL22"/>
  <c r="AO23"/>
  <c r="BG33"/>
  <c r="BJ33" s="1"/>
  <c r="AV32" i="10"/>
  <c r="BG32"/>
  <c r="AH21"/>
  <c r="AH22"/>
  <c r="AO23"/>
  <c r="AS23" i="12"/>
  <c r="AS22" s="1"/>
  <c r="AS21" s="1"/>
  <c r="AO23"/>
  <c r="BG33"/>
  <c r="BJ33" s="1"/>
  <c r="AO22"/>
  <c r="AO21"/>
  <c r="AS23" i="11"/>
  <c r="AH22"/>
  <c r="AE21"/>
  <c r="AH21" s="1"/>
  <c r="AO23"/>
  <c r="AL22"/>
  <c r="BG33"/>
  <c r="BJ33" s="1"/>
  <c r="BG26"/>
  <c r="AL22" i="8"/>
  <c r="AO23"/>
  <c r="AV33"/>
  <c r="AS23"/>
  <c r="AH22"/>
  <c r="AE21"/>
  <c r="AH21" s="1"/>
  <c r="BC31" i="5"/>
  <c r="BG31" s="1"/>
  <c r="BC32"/>
  <c r="BG32" s="1"/>
  <c r="AZ33" i="8"/>
  <c r="BG26"/>
  <c r="BJ26" s="1"/>
  <c r="AO32" i="9"/>
  <c r="AL23"/>
  <c r="AE22"/>
  <c r="AH23"/>
  <c r="AS32"/>
  <c r="X21"/>
  <c r="AA21" s="1"/>
  <c r="AA22"/>
  <c r="AH23" i="7"/>
  <c r="AE22"/>
  <c r="X21"/>
  <c r="AA21" s="1"/>
  <c r="AA22"/>
  <c r="AS32"/>
  <c r="AO32"/>
  <c r="AL23"/>
  <c r="AO24" i="6"/>
  <c r="AV26"/>
  <c r="AZ26" s="1"/>
  <c r="AS24"/>
  <c r="AZ33" i="5"/>
  <c r="BC33" s="1"/>
  <c r="AV24"/>
  <c r="BG26"/>
  <c r="BJ26" s="1"/>
  <c r="AZ24"/>
  <c r="AE21"/>
  <c r="AH21" s="1"/>
  <c r="AH22"/>
  <c r="AL32" i="4"/>
  <c r="AO32" s="1"/>
  <c r="AH24"/>
  <c r="AE23"/>
  <c r="X22"/>
  <c r="AA23"/>
  <c r="AL24"/>
  <c r="T22"/>
  <c r="Q21"/>
  <c r="T21" s="1"/>
  <c r="AH64" i="26"/>
  <c r="AH63" s="1"/>
  <c r="AE63"/>
  <c r="AO69"/>
  <c r="AS69" s="1"/>
  <c r="AL64"/>
  <c r="AO57"/>
  <c r="AS57" s="1"/>
  <c r="AL55"/>
  <c r="AO55" s="1"/>
  <c r="AZ34"/>
  <c r="BC34" s="1"/>
  <c r="AS24"/>
  <c r="AA22"/>
  <c r="X21"/>
  <c r="AA21" s="1"/>
  <c r="AO24"/>
  <c r="AA23" i="3"/>
  <c r="X22"/>
  <c r="T22"/>
  <c r="Q21"/>
  <c r="T21" s="1"/>
  <c r="AO32" i="1"/>
  <c r="AS32" s="1"/>
  <c r="AL31"/>
  <c r="AO31" s="1"/>
  <c r="BC25" i="21"/>
  <c r="BG25" s="1"/>
  <c r="AE23" i="3"/>
  <c r="AO63" i="2"/>
  <c r="AS63" s="1"/>
  <c r="AL58"/>
  <c r="AE57"/>
  <c r="AH58"/>
  <c r="AH57" s="1"/>
  <c r="AO51"/>
  <c r="AS51" s="1"/>
  <c r="AL49"/>
  <c r="AO49" s="1"/>
  <c r="AO34"/>
  <c r="AS34" s="1"/>
  <c r="AL32"/>
  <c r="AO32" s="1"/>
  <c r="AO26"/>
  <c r="AS26" s="1"/>
  <c r="AL24"/>
  <c r="AO24" s="1"/>
  <c r="AE23"/>
  <c r="AA23"/>
  <c r="X22"/>
  <c r="T22"/>
  <c r="Q21"/>
  <c r="T21" s="1"/>
  <c r="BX59" i="1"/>
  <c r="BX60"/>
  <c r="BX61"/>
  <c r="BC53"/>
  <c r="BG53" s="1"/>
  <c r="BC47"/>
  <c r="BG47" s="1"/>
  <c r="BC37"/>
  <c r="BG37" s="1"/>
  <c r="BX44"/>
  <c r="BC38"/>
  <c r="BG38" s="1"/>
  <c r="BC35"/>
  <c r="BG35" s="1"/>
  <c r="BC36"/>
  <c r="BG36" s="1"/>
  <c r="BC41"/>
  <c r="BG41" s="1"/>
  <c r="BC33"/>
  <c r="BG33" s="1"/>
  <c r="BC45"/>
  <c r="BG45" s="1"/>
  <c r="BC34"/>
  <c r="BG34" s="1"/>
  <c r="BC39"/>
  <c r="BG39" s="1"/>
  <c r="BX43"/>
  <c r="BC40"/>
  <c r="BG40" s="1"/>
  <c r="BC42"/>
  <c r="BG42" s="1"/>
  <c r="BQ30"/>
  <c r="BU30" s="1"/>
  <c r="BQ29"/>
  <c r="BU29" s="1"/>
  <c r="AV25"/>
  <c r="AZ25" s="1"/>
  <c r="BJ27"/>
  <c r="BN27" s="1"/>
  <c r="BJ28"/>
  <c r="BN28" s="1"/>
  <c r="AV26"/>
  <c r="AZ26" s="1"/>
  <c r="AZ24"/>
  <c r="BC24" s="1"/>
  <c r="BG24" s="1"/>
  <c r="AS23"/>
  <c r="AV23" s="1"/>
  <c r="AZ23" i="19" l="1"/>
  <c r="BC23" s="1"/>
  <c r="AS23" i="5"/>
  <c r="AS22" s="1"/>
  <c r="AL21" i="19"/>
  <c r="AO21" s="1"/>
  <c r="AO23" i="5"/>
  <c r="BG32" i="22"/>
  <c r="BJ32" s="1"/>
  <c r="AE22" i="26"/>
  <c r="AH22" s="1"/>
  <c r="AS21" i="10"/>
  <c r="AO45" i="6"/>
  <c r="AS45" s="1"/>
  <c r="AL32"/>
  <c r="AA23"/>
  <c r="X22"/>
  <c r="Q21"/>
  <c r="T21" s="1"/>
  <c r="T22"/>
  <c r="AH32"/>
  <c r="AE23"/>
  <c r="AV23" i="19"/>
  <c r="BQ31" i="11"/>
  <c r="BU31" s="1"/>
  <c r="BQ29" i="21"/>
  <c r="BU29" s="1"/>
  <c r="BJ32" i="11"/>
  <c r="BN32" s="1"/>
  <c r="BX32" i="15"/>
  <c r="CB32" s="1"/>
  <c r="CE32" s="1"/>
  <c r="BJ31" i="13"/>
  <c r="BN31" s="1"/>
  <c r="BJ32"/>
  <c r="BN32" s="1"/>
  <c r="BX31" i="15"/>
  <c r="CB31" s="1"/>
  <c r="CE31" s="1"/>
  <c r="BJ28" i="21"/>
  <c r="BN28" s="1"/>
  <c r="BJ32" i="17"/>
  <c r="BN32" s="1"/>
  <c r="BJ31"/>
  <c r="BN31" s="1"/>
  <c r="BG24" i="11"/>
  <c r="BJ24" s="1"/>
  <c r="BJ26"/>
  <c r="BN26" s="1"/>
  <c r="BG24" i="13"/>
  <c r="BJ24" s="1"/>
  <c r="BJ26"/>
  <c r="BN26" s="1"/>
  <c r="BG24" i="15"/>
  <c r="BJ24" s="1"/>
  <c r="BJ26"/>
  <c r="BN26" s="1"/>
  <c r="BJ43" i="21"/>
  <c r="BJ42" s="1"/>
  <c r="BG42"/>
  <c r="AO58" i="4"/>
  <c r="AO57" s="1"/>
  <c r="AL57"/>
  <c r="AO57" i="3"/>
  <c r="AO56" s="1"/>
  <c r="AL56"/>
  <c r="AV60" i="9"/>
  <c r="AV59" s="1"/>
  <c r="AS59"/>
  <c r="BC58" i="19"/>
  <c r="BC57" s="1"/>
  <c r="AZ57"/>
  <c r="BC60" i="17"/>
  <c r="BC59" s="1"/>
  <c r="AZ59"/>
  <c r="BC58" i="16"/>
  <c r="BC57" s="1"/>
  <c r="AZ57"/>
  <c r="BC58" i="15"/>
  <c r="BC57" s="1"/>
  <c r="AZ57"/>
  <c r="BC58" i="10"/>
  <c r="BC57" s="1"/>
  <c r="AZ57"/>
  <c r="BC61" i="11"/>
  <c r="BC60" s="1"/>
  <c r="AZ60"/>
  <c r="BC59" i="8"/>
  <c r="BC58" s="1"/>
  <c r="AZ58"/>
  <c r="BC60" i="23"/>
  <c r="BC59" s="1"/>
  <c r="AZ59"/>
  <c r="BC56" i="20"/>
  <c r="BC55" s="1"/>
  <c r="AZ55"/>
  <c r="AZ56" i="18"/>
  <c r="BC57"/>
  <c r="BC56" s="1"/>
  <c r="BC59" i="14"/>
  <c r="BC58" s="1"/>
  <c r="AZ58"/>
  <c r="BC60" i="13"/>
  <c r="BC59" s="1"/>
  <c r="AZ59"/>
  <c r="BC60" i="12"/>
  <c r="BC59" s="1"/>
  <c r="AZ59"/>
  <c r="AV60" i="5"/>
  <c r="AV59" s="1"/>
  <c r="AS59"/>
  <c r="AS58" i="6"/>
  <c r="AV59"/>
  <c r="AV58" s="1"/>
  <c r="AV58" i="7"/>
  <c r="AV57" s="1"/>
  <c r="AS57"/>
  <c r="AV56" i="2"/>
  <c r="AZ56" s="1"/>
  <c r="AS55"/>
  <c r="AV55" s="1"/>
  <c r="AV59" i="4"/>
  <c r="AZ59" s="1"/>
  <c r="AS58"/>
  <c r="AV58" i="3"/>
  <c r="AZ58" s="1"/>
  <c r="AS57"/>
  <c r="BC52" i="5"/>
  <c r="BG52" s="1"/>
  <c r="AZ51"/>
  <c r="BC51" s="1"/>
  <c r="BC58"/>
  <c r="BG58" s="1"/>
  <c r="AZ57"/>
  <c r="BC57" s="1"/>
  <c r="BC51" i="6"/>
  <c r="BG51" s="1"/>
  <c r="AZ50"/>
  <c r="BC50" s="1"/>
  <c r="BC57"/>
  <c r="BG57" s="1"/>
  <c r="AZ56"/>
  <c r="BC56" s="1"/>
  <c r="BC50" i="7"/>
  <c r="BG50" s="1"/>
  <c r="AZ49"/>
  <c r="BC49" s="1"/>
  <c r="BC56"/>
  <c r="BG56" s="1"/>
  <c r="AZ55"/>
  <c r="BC55" s="1"/>
  <c r="BC61" i="9"/>
  <c r="BG61" s="1"/>
  <c r="AZ60"/>
  <c r="BJ58" i="23"/>
  <c r="BN58" s="1"/>
  <c r="BG57"/>
  <c r="BJ57" s="1"/>
  <c r="BJ52"/>
  <c r="BN52" s="1"/>
  <c r="BG51"/>
  <c r="BJ51" s="1"/>
  <c r="BJ54" i="20"/>
  <c r="BN54" s="1"/>
  <c r="BG53"/>
  <c r="BJ53" s="1"/>
  <c r="BJ48"/>
  <c r="BN48" s="1"/>
  <c r="BG47"/>
  <c r="BJ47" s="1"/>
  <c r="BJ59" i="19"/>
  <c r="BN59" s="1"/>
  <c r="BG58"/>
  <c r="BJ55" i="18"/>
  <c r="BN55" s="1"/>
  <c r="BG54"/>
  <c r="BJ54" s="1"/>
  <c r="BJ49"/>
  <c r="BN49" s="1"/>
  <c r="BG48"/>
  <c r="BJ48" s="1"/>
  <c r="BJ61" i="17"/>
  <c r="BN61" s="1"/>
  <c r="BG60"/>
  <c r="BJ59" i="16"/>
  <c r="BN59" s="1"/>
  <c r="BG58"/>
  <c r="BJ59" i="15"/>
  <c r="BN59" s="1"/>
  <c r="BG58"/>
  <c r="BJ57" i="14"/>
  <c r="BN57" s="1"/>
  <c r="BG56"/>
  <c r="BJ56" s="1"/>
  <c r="BJ51"/>
  <c r="BN51" s="1"/>
  <c r="BG50"/>
  <c r="BJ50" s="1"/>
  <c r="BJ25"/>
  <c r="BN25" s="1"/>
  <c r="BG24"/>
  <c r="BJ24" s="1"/>
  <c r="BJ58" i="13"/>
  <c r="BN58" s="1"/>
  <c r="BG57"/>
  <c r="BJ57" s="1"/>
  <c r="BJ52"/>
  <c r="BN52" s="1"/>
  <c r="BG51"/>
  <c r="BJ51" s="1"/>
  <c r="BC25" i="12"/>
  <c r="BG25" s="1"/>
  <c r="AZ24"/>
  <c r="BC24" s="1"/>
  <c r="BJ58"/>
  <c r="BN58" s="1"/>
  <c r="BG57"/>
  <c r="BJ57" s="1"/>
  <c r="BJ52"/>
  <c r="BN52" s="1"/>
  <c r="BG51"/>
  <c r="BJ51" s="1"/>
  <c r="BJ59" i="10"/>
  <c r="BN59" s="1"/>
  <c r="BG58"/>
  <c r="BJ62" i="11"/>
  <c r="BN62" s="1"/>
  <c r="BG61"/>
  <c r="BJ60" i="8"/>
  <c r="BN60" s="1"/>
  <c r="BG59"/>
  <c r="BJ61" i="23"/>
  <c r="BN61" s="1"/>
  <c r="BG60"/>
  <c r="BJ57" i="20"/>
  <c r="BN57" s="1"/>
  <c r="BG56"/>
  <c r="BJ56" i="19"/>
  <c r="BN56" s="1"/>
  <c r="BG55"/>
  <c r="BJ55" s="1"/>
  <c r="BJ50"/>
  <c r="BN50" s="1"/>
  <c r="BG49"/>
  <c r="BJ49" s="1"/>
  <c r="BJ58" i="18"/>
  <c r="BN58" s="1"/>
  <c r="BG57"/>
  <c r="BJ25"/>
  <c r="BN25" s="1"/>
  <c r="BG24"/>
  <c r="BJ24" s="1"/>
  <c r="BJ58" i="17"/>
  <c r="BN58" s="1"/>
  <c r="BG57"/>
  <c r="BJ57" s="1"/>
  <c r="BJ52"/>
  <c r="BN52" s="1"/>
  <c r="BG51"/>
  <c r="BJ51" s="1"/>
  <c r="BJ56" i="16"/>
  <c r="BN56" s="1"/>
  <c r="BG55"/>
  <c r="BJ55" s="1"/>
  <c r="BJ50"/>
  <c r="BN50" s="1"/>
  <c r="BG49"/>
  <c r="BJ49" s="1"/>
  <c r="BJ25"/>
  <c r="BN25" s="1"/>
  <c r="BG24"/>
  <c r="BJ24" s="1"/>
  <c r="BJ56" i="15"/>
  <c r="BN56" s="1"/>
  <c r="BG55"/>
  <c r="BJ55" s="1"/>
  <c r="BJ50"/>
  <c r="BN50" s="1"/>
  <c r="BG49"/>
  <c r="BJ49" s="1"/>
  <c r="BJ60" i="14"/>
  <c r="BN60" s="1"/>
  <c r="BG59"/>
  <c r="BJ61" i="13"/>
  <c r="BN61" s="1"/>
  <c r="BG60"/>
  <c r="BJ61" i="12"/>
  <c r="BN61" s="1"/>
  <c r="BG60"/>
  <c r="BJ56" i="10"/>
  <c r="BN56" s="1"/>
  <c r="BG55"/>
  <c r="BJ55" s="1"/>
  <c r="BJ50"/>
  <c r="BN50" s="1"/>
  <c r="BG49"/>
  <c r="BJ49" s="1"/>
  <c r="BJ25"/>
  <c r="BN25" s="1"/>
  <c r="BG24"/>
  <c r="BJ24" s="1"/>
  <c r="BJ59" i="11"/>
  <c r="BN59" s="1"/>
  <c r="BG58"/>
  <c r="BJ58" s="1"/>
  <c r="BJ53"/>
  <c r="BN53" s="1"/>
  <c r="BG52"/>
  <c r="BJ52" s="1"/>
  <c r="BC25" i="8"/>
  <c r="BG25" s="1"/>
  <c r="AZ24"/>
  <c r="BC24" s="1"/>
  <c r="BJ57"/>
  <c r="BN57" s="1"/>
  <c r="BG56"/>
  <c r="BJ56" s="1"/>
  <c r="BJ51"/>
  <c r="BN51" s="1"/>
  <c r="BG50"/>
  <c r="BJ50" s="1"/>
  <c r="BC61" i="5"/>
  <c r="BG61" s="1"/>
  <c r="AZ60"/>
  <c r="BC60" i="6"/>
  <c r="BG60" s="1"/>
  <c r="AZ59"/>
  <c r="BC25" i="7"/>
  <c r="BG25" s="1"/>
  <c r="AZ24"/>
  <c r="BC24" s="1"/>
  <c r="BC59"/>
  <c r="BG59" s="1"/>
  <c r="AZ58"/>
  <c r="BC25" i="9"/>
  <c r="BG25" s="1"/>
  <c r="AZ24"/>
  <c r="BC24" s="1"/>
  <c r="BC52"/>
  <c r="BG52" s="1"/>
  <c r="AZ51"/>
  <c r="BC51" s="1"/>
  <c r="BC58"/>
  <c r="BG58" s="1"/>
  <c r="AZ57"/>
  <c r="BC57" s="1"/>
  <c r="AV62" i="26"/>
  <c r="AZ62" s="1"/>
  <c r="AS61"/>
  <c r="AV61" s="1"/>
  <c r="AV56" i="4"/>
  <c r="AZ56" s="1"/>
  <c r="AS55"/>
  <c r="AV55" s="1"/>
  <c r="AV50"/>
  <c r="AZ50" s="1"/>
  <c r="AS49"/>
  <c r="AV49" s="1"/>
  <c r="AV55" i="3"/>
  <c r="AZ55" s="1"/>
  <c r="AS54"/>
  <c r="AV54" s="1"/>
  <c r="AS49"/>
  <c r="AV33"/>
  <c r="AZ33" s="1"/>
  <c r="AS32"/>
  <c r="AV32" s="1"/>
  <c r="AV25"/>
  <c r="AZ25" s="1"/>
  <c r="AS24"/>
  <c r="AV24" s="1"/>
  <c r="AZ23" i="10"/>
  <c r="AZ22" s="1"/>
  <c r="BN26" i="21"/>
  <c r="BQ26" s="1"/>
  <c r="BG24"/>
  <c r="BJ24" s="1"/>
  <c r="AO23"/>
  <c r="AL22"/>
  <c r="AV23"/>
  <c r="AS22"/>
  <c r="BJ41"/>
  <c r="BN41" s="1"/>
  <c r="BN40" s="1"/>
  <c r="BQ40" s="1"/>
  <c r="BJ36"/>
  <c r="BN36" s="1"/>
  <c r="BN35" s="1"/>
  <c r="BQ35" s="1"/>
  <c r="BJ31"/>
  <c r="BN31" s="1"/>
  <c r="BN30" s="1"/>
  <c r="BQ30" s="1"/>
  <c r="BJ44"/>
  <c r="BN44" s="1"/>
  <c r="BN43" s="1"/>
  <c r="BN48" i="22"/>
  <c r="BQ48" s="1"/>
  <c r="BG58"/>
  <c r="BJ59"/>
  <c r="BN59" s="1"/>
  <c r="BG55"/>
  <c r="BJ55" s="1"/>
  <c r="BJ56"/>
  <c r="BN56" s="1"/>
  <c r="AZ57"/>
  <c r="BC58"/>
  <c r="BC57" s="1"/>
  <c r="BG49"/>
  <c r="BJ49" s="1"/>
  <c r="BJ50"/>
  <c r="BN50" s="1"/>
  <c r="BC24"/>
  <c r="AZ23"/>
  <c r="AO22"/>
  <c r="AL21"/>
  <c r="AO21" s="1"/>
  <c r="AV23"/>
  <c r="AS22"/>
  <c r="BG24"/>
  <c r="BG33" i="23"/>
  <c r="BJ33" s="1"/>
  <c r="BC24"/>
  <c r="AZ23"/>
  <c r="AO22"/>
  <c r="AL21"/>
  <c r="AO21" s="1"/>
  <c r="AV23"/>
  <c r="AS22"/>
  <c r="BG24"/>
  <c r="BG33" i="20"/>
  <c r="BJ33" s="1"/>
  <c r="BC24"/>
  <c r="AZ23"/>
  <c r="AV23"/>
  <c r="AS22"/>
  <c r="BG24"/>
  <c r="AO22"/>
  <c r="AL21"/>
  <c r="AO21" s="1"/>
  <c r="BN32" i="19"/>
  <c r="BQ32" s="1"/>
  <c r="AS21"/>
  <c r="AV21" s="1"/>
  <c r="AV22"/>
  <c r="BN24"/>
  <c r="AZ22"/>
  <c r="BJ24"/>
  <c r="BC31" i="18"/>
  <c r="AZ23"/>
  <c r="AO22"/>
  <c r="AL21"/>
  <c r="AO21" s="1"/>
  <c r="AV23"/>
  <c r="AS22"/>
  <c r="BG31"/>
  <c r="BG33" i="17"/>
  <c r="BJ33" s="1"/>
  <c r="BC24"/>
  <c r="AZ23"/>
  <c r="AO22"/>
  <c r="AL21"/>
  <c r="AO21" s="1"/>
  <c r="AV23"/>
  <c r="AS22"/>
  <c r="BN26"/>
  <c r="BQ26" s="1"/>
  <c r="BG24"/>
  <c r="BC32" i="16"/>
  <c r="AZ23"/>
  <c r="AS22"/>
  <c r="AV23"/>
  <c r="BG32"/>
  <c r="AO22"/>
  <c r="AL21"/>
  <c r="AO21" s="1"/>
  <c r="AZ23" i="15"/>
  <c r="AO22"/>
  <c r="AL21"/>
  <c r="AO21" s="1"/>
  <c r="AV23"/>
  <c r="AS22"/>
  <c r="BN33"/>
  <c r="BQ33" s="1"/>
  <c r="BC32" i="14"/>
  <c r="AZ23"/>
  <c r="AL21"/>
  <c r="AO21" s="1"/>
  <c r="AO22"/>
  <c r="AS22"/>
  <c r="AV23"/>
  <c r="BG32"/>
  <c r="AZ23" i="13"/>
  <c r="AV23"/>
  <c r="AS22"/>
  <c r="AL21"/>
  <c r="AO21" s="1"/>
  <c r="AO22"/>
  <c r="BN33"/>
  <c r="BQ33" s="1"/>
  <c r="AO22" i="10"/>
  <c r="AO21"/>
  <c r="BC32"/>
  <c r="AV23"/>
  <c r="BN32"/>
  <c r="AV23" i="12"/>
  <c r="BN33"/>
  <c r="BQ33" s="1"/>
  <c r="AV22"/>
  <c r="AV21"/>
  <c r="AZ23" i="11"/>
  <c r="AO22"/>
  <c r="AL21"/>
  <c r="AO21" s="1"/>
  <c r="AV23"/>
  <c r="AS22"/>
  <c r="BN33"/>
  <c r="BQ33" s="1"/>
  <c r="AS22" i="8"/>
  <c r="AV23"/>
  <c r="BC33"/>
  <c r="AO22"/>
  <c r="AL21"/>
  <c r="AO21" s="1"/>
  <c r="BJ32" i="5"/>
  <c r="BN32" s="1"/>
  <c r="BJ31"/>
  <c r="BN31" s="1"/>
  <c r="BG33" i="8"/>
  <c r="BN26"/>
  <c r="BQ26" s="1"/>
  <c r="AV32" i="9"/>
  <c r="AS23"/>
  <c r="AL22"/>
  <c r="AO23"/>
  <c r="AZ32"/>
  <c r="AE21"/>
  <c r="AH21" s="1"/>
  <c r="AH22"/>
  <c r="AO23" i="7"/>
  <c r="AL22"/>
  <c r="AV32"/>
  <c r="AS23"/>
  <c r="AE21"/>
  <c r="AH21" s="1"/>
  <c r="AH22"/>
  <c r="AZ32"/>
  <c r="AV24" i="6"/>
  <c r="BC26"/>
  <c r="BG26" s="1"/>
  <c r="AZ24"/>
  <c r="BG33" i="5"/>
  <c r="BJ33" s="1"/>
  <c r="BC24"/>
  <c r="AL21"/>
  <c r="AO21" s="1"/>
  <c r="AO22"/>
  <c r="BN26"/>
  <c r="BQ26" s="1"/>
  <c r="BG24"/>
  <c r="AS32" i="4"/>
  <c r="AV32" s="1"/>
  <c r="AO24"/>
  <c r="AL23"/>
  <c r="AE22"/>
  <c r="AH23"/>
  <c r="AS24"/>
  <c r="AA22"/>
  <c r="X21"/>
  <c r="AA21" s="1"/>
  <c r="AV69" i="26"/>
  <c r="AZ69" s="1"/>
  <c r="AS64"/>
  <c r="AO64"/>
  <c r="AO63" s="1"/>
  <c r="AL63"/>
  <c r="AV57"/>
  <c r="AZ57" s="1"/>
  <c r="AS55"/>
  <c r="AV55" s="1"/>
  <c r="AL23"/>
  <c r="AO23" s="1"/>
  <c r="BG34"/>
  <c r="BJ34" s="1"/>
  <c r="AV24"/>
  <c r="AZ24"/>
  <c r="AH23" i="3"/>
  <c r="AE22"/>
  <c r="AA22"/>
  <c r="X21"/>
  <c r="AA21" s="1"/>
  <c r="CB44" i="1"/>
  <c r="CE44" s="1"/>
  <c r="CB61"/>
  <c r="CE61" s="1"/>
  <c r="CB59"/>
  <c r="CE59" s="1"/>
  <c r="CB43"/>
  <c r="CE43" s="1"/>
  <c r="CB60"/>
  <c r="CE60" s="1"/>
  <c r="AS31"/>
  <c r="AV31" s="1"/>
  <c r="AV32"/>
  <c r="AZ32" s="1"/>
  <c r="BJ25" i="21"/>
  <c r="BN25" s="1"/>
  <c r="AL23" i="3"/>
  <c r="AO58" i="2"/>
  <c r="AO57" s="1"/>
  <c r="AL57"/>
  <c r="AV63"/>
  <c r="AZ63" s="1"/>
  <c r="AS58"/>
  <c r="AV51"/>
  <c r="AZ51" s="1"/>
  <c r="AS49"/>
  <c r="AV49" s="1"/>
  <c r="AV34"/>
  <c r="AZ34" s="1"/>
  <c r="AS32"/>
  <c r="AV32" s="1"/>
  <c r="AV26"/>
  <c r="AZ26" s="1"/>
  <c r="AS24"/>
  <c r="AV24" s="1"/>
  <c r="AA22"/>
  <c r="X21"/>
  <c r="AA21" s="1"/>
  <c r="AH23"/>
  <c r="AE22"/>
  <c r="AL23"/>
  <c r="BJ53" i="1"/>
  <c r="BN53" s="1"/>
  <c r="BJ38"/>
  <c r="BN38" s="1"/>
  <c r="BJ35"/>
  <c r="BN35" s="1"/>
  <c r="BJ47"/>
  <c r="BN47" s="1"/>
  <c r="BJ37"/>
  <c r="BN37" s="1"/>
  <c r="BJ42"/>
  <c r="BN42" s="1"/>
  <c r="BJ34"/>
  <c r="BN34" s="1"/>
  <c r="BJ41"/>
  <c r="BN41" s="1"/>
  <c r="BJ40"/>
  <c r="BN40" s="1"/>
  <c r="BJ39"/>
  <c r="BN39" s="1"/>
  <c r="BJ45"/>
  <c r="BN45" s="1"/>
  <c r="BJ33"/>
  <c r="BN33" s="1"/>
  <c r="BJ36"/>
  <c r="BN36" s="1"/>
  <c r="BX29"/>
  <c r="CB29" s="1"/>
  <c r="CE29" s="1"/>
  <c r="BX30"/>
  <c r="CB30" s="1"/>
  <c r="CE30" s="1"/>
  <c r="BC26"/>
  <c r="BG26" s="1"/>
  <c r="BQ27"/>
  <c r="BU27" s="1"/>
  <c r="BQ28"/>
  <c r="BU28" s="1"/>
  <c r="BC25"/>
  <c r="BG25" s="1"/>
  <c r="BJ24"/>
  <c r="BN24" s="1"/>
  <c r="AZ23"/>
  <c r="BC23" s="1"/>
  <c r="J63"/>
  <c r="M63" s="1"/>
  <c r="Q63" s="1"/>
  <c r="T63" s="1"/>
  <c r="X63" s="1"/>
  <c r="J62"/>
  <c r="M62" s="1"/>
  <c r="Q62" s="1"/>
  <c r="T62" s="1"/>
  <c r="X62" s="1"/>
  <c r="J58"/>
  <c r="J49"/>
  <c r="AV23" i="5" l="1"/>
  <c r="AE21" i="26"/>
  <c r="AH21" s="1"/>
  <c r="AV45" i="6"/>
  <c r="AZ45" s="1"/>
  <c r="AS32"/>
  <c r="AH23"/>
  <c r="AE22"/>
  <c r="AA22"/>
  <c r="X21"/>
  <c r="AA21" s="1"/>
  <c r="AO32"/>
  <c r="AL23"/>
  <c r="BQ32" i="17"/>
  <c r="BU32" s="1"/>
  <c r="BQ31" i="13"/>
  <c r="BU31" s="1"/>
  <c r="BQ32" i="11"/>
  <c r="BU32" s="1"/>
  <c r="BX31"/>
  <c r="CB31" s="1"/>
  <c r="CE31" s="1"/>
  <c r="BN24" i="15"/>
  <c r="BQ24" s="1"/>
  <c r="BQ26"/>
  <c r="BN24" i="13"/>
  <c r="BQ24" s="1"/>
  <c r="BQ26"/>
  <c r="BU26" s="1"/>
  <c r="BN24" i="11"/>
  <c r="BQ24" s="1"/>
  <c r="BQ26"/>
  <c r="BQ31" i="17"/>
  <c r="BU31" s="1"/>
  <c r="BQ28" i="21"/>
  <c r="BU28" s="1"/>
  <c r="BQ32" i="13"/>
  <c r="BU32" s="1"/>
  <c r="BX29" i="21"/>
  <c r="CB29" s="1"/>
  <c r="CE29" s="1"/>
  <c r="AS48" i="3"/>
  <c r="AV48" s="1"/>
  <c r="AV49"/>
  <c r="AZ49" s="1"/>
  <c r="BC58" i="7"/>
  <c r="BC57" s="1"/>
  <c r="AZ57"/>
  <c r="AZ58" i="6"/>
  <c r="BC59"/>
  <c r="BC58" s="1"/>
  <c r="BC60" i="5"/>
  <c r="BC59" s="1"/>
  <c r="AZ59"/>
  <c r="BJ60" i="12"/>
  <c r="BJ59" s="1"/>
  <c r="BG59"/>
  <c r="BJ60" i="13"/>
  <c r="BJ59" s="1"/>
  <c r="BG59"/>
  <c r="BJ59" i="14"/>
  <c r="BJ58" s="1"/>
  <c r="BG58"/>
  <c r="BG56" i="18"/>
  <c r="BJ57"/>
  <c r="BJ56" s="1"/>
  <c r="BJ56" i="20"/>
  <c r="BJ55" s="1"/>
  <c r="BG55"/>
  <c r="BJ60" i="23"/>
  <c r="BJ59" s="1"/>
  <c r="BG59"/>
  <c r="BJ59" i="8"/>
  <c r="BJ58" s="1"/>
  <c r="BG58"/>
  <c r="BJ61" i="11"/>
  <c r="BJ60" s="1"/>
  <c r="BG60"/>
  <c r="BJ58" i="10"/>
  <c r="BJ57" s="1"/>
  <c r="BG57"/>
  <c r="BJ58" i="15"/>
  <c r="BJ57" s="1"/>
  <c r="BG57"/>
  <c r="BJ58" i="16"/>
  <c r="BJ57" s="1"/>
  <c r="BG57"/>
  <c r="BJ60" i="17"/>
  <c r="BJ59" s="1"/>
  <c r="BG59"/>
  <c r="BJ58" i="19"/>
  <c r="BJ57" s="1"/>
  <c r="BG57"/>
  <c r="BC60" i="9"/>
  <c r="BC59" s="1"/>
  <c r="AZ59"/>
  <c r="AV57" i="3"/>
  <c r="AV56" s="1"/>
  <c r="AS56"/>
  <c r="AV58" i="4"/>
  <c r="AV57" s="1"/>
  <c r="AS57"/>
  <c r="BQ43" i="21"/>
  <c r="BQ42" s="1"/>
  <c r="BN42"/>
  <c r="BC25" i="3"/>
  <c r="BG25" s="1"/>
  <c r="AZ24"/>
  <c r="BC24" s="1"/>
  <c r="BC33"/>
  <c r="BG33" s="1"/>
  <c r="AZ32"/>
  <c r="BC32" s="1"/>
  <c r="BC55"/>
  <c r="BG55" s="1"/>
  <c r="AZ54"/>
  <c r="BC54" s="1"/>
  <c r="BC50" i="4"/>
  <c r="BG50" s="1"/>
  <c r="AZ49"/>
  <c r="BC49" s="1"/>
  <c r="BC56"/>
  <c r="BG56" s="1"/>
  <c r="AZ55"/>
  <c r="BC55" s="1"/>
  <c r="BC62" i="26"/>
  <c r="BG62" s="1"/>
  <c r="AZ61"/>
  <c r="BC61" s="1"/>
  <c r="BJ58" i="9"/>
  <c r="BN58" s="1"/>
  <c r="BG57"/>
  <c r="BJ57" s="1"/>
  <c r="BJ52"/>
  <c r="BN52" s="1"/>
  <c r="BG51"/>
  <c r="BJ51" s="1"/>
  <c r="BJ25"/>
  <c r="BN25" s="1"/>
  <c r="BG24"/>
  <c r="BJ24" s="1"/>
  <c r="BJ59" i="7"/>
  <c r="BN59" s="1"/>
  <c r="BG58"/>
  <c r="BJ25"/>
  <c r="BN25" s="1"/>
  <c r="BG24"/>
  <c r="BJ24" s="1"/>
  <c r="BJ60" i="6"/>
  <c r="BN60" s="1"/>
  <c r="BG59"/>
  <c r="BJ61" i="5"/>
  <c r="BN61" s="1"/>
  <c r="BG60"/>
  <c r="BQ51" i="8"/>
  <c r="BU51" s="1"/>
  <c r="BN50"/>
  <c r="BQ50" s="1"/>
  <c r="BQ57"/>
  <c r="BU57" s="1"/>
  <c r="BN56"/>
  <c r="BQ56" s="1"/>
  <c r="BJ25"/>
  <c r="BN25" s="1"/>
  <c r="BG24"/>
  <c r="BJ24" s="1"/>
  <c r="BQ53" i="11"/>
  <c r="BU53" s="1"/>
  <c r="BN52"/>
  <c r="BQ52" s="1"/>
  <c r="BQ59"/>
  <c r="BU59" s="1"/>
  <c r="BN58"/>
  <c r="BQ58" s="1"/>
  <c r="BQ25" i="10"/>
  <c r="BU25" s="1"/>
  <c r="BN24"/>
  <c r="BQ24" s="1"/>
  <c r="BQ50"/>
  <c r="BU50" s="1"/>
  <c r="BN49"/>
  <c r="BQ49" s="1"/>
  <c r="BQ56"/>
  <c r="BU56" s="1"/>
  <c r="BN55"/>
  <c r="BQ55" s="1"/>
  <c r="BQ61" i="12"/>
  <c r="BU61" s="1"/>
  <c r="BN60"/>
  <c r="BQ61" i="13"/>
  <c r="BU61" s="1"/>
  <c r="BN60"/>
  <c r="BQ60" i="14"/>
  <c r="BU60" s="1"/>
  <c r="BN59"/>
  <c r="BQ50" i="15"/>
  <c r="BU50" s="1"/>
  <c r="BN49"/>
  <c r="BQ49" s="1"/>
  <c r="BQ56"/>
  <c r="BU56" s="1"/>
  <c r="BN55"/>
  <c r="BQ55" s="1"/>
  <c r="BQ25" i="16"/>
  <c r="BU25" s="1"/>
  <c r="BN24"/>
  <c r="BQ24" s="1"/>
  <c r="BQ50"/>
  <c r="BU50" s="1"/>
  <c r="BN49"/>
  <c r="BQ49" s="1"/>
  <c r="BQ56"/>
  <c r="BU56" s="1"/>
  <c r="BN55"/>
  <c r="BQ55" s="1"/>
  <c r="BQ52" i="17"/>
  <c r="BU52" s="1"/>
  <c r="BN51"/>
  <c r="BQ51" s="1"/>
  <c r="BQ58"/>
  <c r="BU58" s="1"/>
  <c r="BN57"/>
  <c r="BQ57" s="1"/>
  <c r="BQ25" i="18"/>
  <c r="BU25" s="1"/>
  <c r="BN24"/>
  <c r="BQ24" s="1"/>
  <c r="BQ58"/>
  <c r="BU58" s="1"/>
  <c r="BN57"/>
  <c r="BQ50" i="19"/>
  <c r="BU50" s="1"/>
  <c r="BN49"/>
  <c r="BQ49" s="1"/>
  <c r="BQ56"/>
  <c r="BU56" s="1"/>
  <c r="BN55"/>
  <c r="BQ55" s="1"/>
  <c r="BQ57" i="20"/>
  <c r="BU57" s="1"/>
  <c r="BN56"/>
  <c r="BQ61" i="23"/>
  <c r="BU61" s="1"/>
  <c r="BN60"/>
  <c r="BQ60" i="8"/>
  <c r="BU60" s="1"/>
  <c r="BN59"/>
  <c r="BQ62" i="11"/>
  <c r="BU62" s="1"/>
  <c r="BN61"/>
  <c r="BQ59" i="10"/>
  <c r="BU59" s="1"/>
  <c r="BN58"/>
  <c r="BQ52" i="12"/>
  <c r="BU52" s="1"/>
  <c r="BN51"/>
  <c r="BQ51" s="1"/>
  <c r="BQ58"/>
  <c r="BU58" s="1"/>
  <c r="BN57"/>
  <c r="BQ57" s="1"/>
  <c r="BJ25"/>
  <c r="BN25" s="1"/>
  <c r="BG24"/>
  <c r="BJ24" s="1"/>
  <c r="BQ52" i="13"/>
  <c r="BU52" s="1"/>
  <c r="BN51"/>
  <c r="BQ51" s="1"/>
  <c r="BQ58"/>
  <c r="BU58" s="1"/>
  <c r="BN57"/>
  <c r="BQ57" s="1"/>
  <c r="BQ25" i="14"/>
  <c r="BU25" s="1"/>
  <c r="BN24"/>
  <c r="BQ24" s="1"/>
  <c r="BQ51"/>
  <c r="BU51" s="1"/>
  <c r="BN50"/>
  <c r="BQ50" s="1"/>
  <c r="BQ57"/>
  <c r="BU57" s="1"/>
  <c r="BN56"/>
  <c r="BQ56" s="1"/>
  <c r="BQ59" i="15"/>
  <c r="BU59" s="1"/>
  <c r="BN58"/>
  <c r="BQ59" i="16"/>
  <c r="BU59" s="1"/>
  <c r="BN58"/>
  <c r="BQ61" i="17"/>
  <c r="BU61" s="1"/>
  <c r="BN60"/>
  <c r="BQ49" i="18"/>
  <c r="BU49" s="1"/>
  <c r="BN48"/>
  <c r="BQ48" s="1"/>
  <c r="BQ55"/>
  <c r="BU55" s="1"/>
  <c r="BN54"/>
  <c r="BQ54" s="1"/>
  <c r="BQ59" i="19"/>
  <c r="BU59" s="1"/>
  <c r="BN58"/>
  <c r="BQ48" i="20"/>
  <c r="BU48" s="1"/>
  <c r="BN47"/>
  <c r="BQ47" s="1"/>
  <c r="BQ54"/>
  <c r="BU54" s="1"/>
  <c r="BN53"/>
  <c r="BQ53" s="1"/>
  <c r="BQ52" i="23"/>
  <c r="BU52" s="1"/>
  <c r="BN51"/>
  <c r="BQ51" s="1"/>
  <c r="BQ58"/>
  <c r="BU58" s="1"/>
  <c r="BN57"/>
  <c r="BQ57" s="1"/>
  <c r="BJ61" i="9"/>
  <c r="BN61" s="1"/>
  <c r="BG60"/>
  <c r="BJ56" i="7"/>
  <c r="BN56" s="1"/>
  <c r="BG55"/>
  <c r="BJ55" s="1"/>
  <c r="BJ50"/>
  <c r="BN50" s="1"/>
  <c r="BG49"/>
  <c r="BJ49" s="1"/>
  <c r="BJ57" i="6"/>
  <c r="BN57" s="1"/>
  <c r="BG56"/>
  <c r="BJ56" s="1"/>
  <c r="BJ51"/>
  <c r="BN51" s="1"/>
  <c r="BG50"/>
  <c r="BJ50" s="1"/>
  <c r="BJ58" i="5"/>
  <c r="BN58" s="1"/>
  <c r="BG57"/>
  <c r="BJ57" s="1"/>
  <c r="BJ52"/>
  <c r="BN52" s="1"/>
  <c r="BG51"/>
  <c r="BJ51" s="1"/>
  <c r="BC58" i="3"/>
  <c r="BG58" s="1"/>
  <c r="AZ57"/>
  <c r="BC59" i="4"/>
  <c r="BG59" s="1"/>
  <c r="AZ58"/>
  <c r="BC56" i="2"/>
  <c r="BG56" s="1"/>
  <c r="AZ55"/>
  <c r="BC55" s="1"/>
  <c r="AL22" i="26"/>
  <c r="AO22" s="1"/>
  <c r="AZ23" i="5"/>
  <c r="BC23" s="1"/>
  <c r="AZ23" i="8"/>
  <c r="BC23" s="1"/>
  <c r="AZ23" i="12"/>
  <c r="AZ22" s="1"/>
  <c r="AZ21" s="1"/>
  <c r="BC21" s="1"/>
  <c r="BG23" i="10"/>
  <c r="BG22" s="1"/>
  <c r="BG23" i="19"/>
  <c r="BG22" s="1"/>
  <c r="AZ21" i="10"/>
  <c r="BU26" i="21"/>
  <c r="BX26" s="1"/>
  <c r="BN24"/>
  <c r="BQ24" s="1"/>
  <c r="AV22"/>
  <c r="AS21"/>
  <c r="AV21" s="1"/>
  <c r="AO22"/>
  <c r="AL21"/>
  <c r="AO21" s="1"/>
  <c r="BG23"/>
  <c r="AZ23"/>
  <c r="BQ44"/>
  <c r="BU44" s="1"/>
  <c r="BU43" s="1"/>
  <c r="BQ31"/>
  <c r="BU31" s="1"/>
  <c r="BU30" s="1"/>
  <c r="BX30" s="1"/>
  <c r="BQ36"/>
  <c r="BU36" s="1"/>
  <c r="BU35" s="1"/>
  <c r="BX35" s="1"/>
  <c r="BQ41"/>
  <c r="BU41" s="1"/>
  <c r="BU40" s="1"/>
  <c r="BX40" s="1"/>
  <c r="BU48" i="22"/>
  <c r="BX48" s="1"/>
  <c r="BN32"/>
  <c r="BQ32" s="1"/>
  <c r="BN49"/>
  <c r="BQ49" s="1"/>
  <c r="BQ50"/>
  <c r="BU50" s="1"/>
  <c r="BN55"/>
  <c r="BQ55" s="1"/>
  <c r="BQ56"/>
  <c r="BU56" s="1"/>
  <c r="BN58"/>
  <c r="BQ59"/>
  <c r="BU59" s="1"/>
  <c r="BG57"/>
  <c r="BJ58"/>
  <c r="BJ57" s="1"/>
  <c r="BJ24"/>
  <c r="BG23"/>
  <c r="AV22"/>
  <c r="AS21"/>
  <c r="AV21" s="1"/>
  <c r="BC23"/>
  <c r="AZ22"/>
  <c r="BN24"/>
  <c r="BN33" i="23"/>
  <c r="BQ33" s="1"/>
  <c r="BJ24"/>
  <c r="BG23"/>
  <c r="AV22"/>
  <c r="AS21"/>
  <c r="AV21" s="1"/>
  <c r="BC23"/>
  <c r="AZ22"/>
  <c r="BN24"/>
  <c r="BN33" i="20"/>
  <c r="BQ33" s="1"/>
  <c r="BU26"/>
  <c r="BX26" s="1"/>
  <c r="CB26" s="1"/>
  <c r="CE26" s="1"/>
  <c r="BN24"/>
  <c r="BJ24"/>
  <c r="BG23"/>
  <c r="AS21"/>
  <c r="AV21" s="1"/>
  <c r="AV22"/>
  <c r="BC23"/>
  <c r="AZ22"/>
  <c r="BU32" i="19"/>
  <c r="BX32" s="1"/>
  <c r="AZ21"/>
  <c r="BC21" s="1"/>
  <c r="BC22"/>
  <c r="BU24"/>
  <c r="BQ24"/>
  <c r="BJ31" i="18"/>
  <c r="BG23"/>
  <c r="AS21"/>
  <c r="AV21" s="1"/>
  <c r="AV22"/>
  <c r="BC23"/>
  <c r="AZ22"/>
  <c r="BN31"/>
  <c r="BN33" i="17"/>
  <c r="BQ33" s="1"/>
  <c r="BU26"/>
  <c r="BX26" s="1"/>
  <c r="BN24"/>
  <c r="BJ24"/>
  <c r="BG23"/>
  <c r="AV22"/>
  <c r="AS21"/>
  <c r="AV21" s="1"/>
  <c r="BC23"/>
  <c r="AZ22"/>
  <c r="BJ32" i="16"/>
  <c r="BG23"/>
  <c r="AZ22"/>
  <c r="BC23"/>
  <c r="BN32"/>
  <c r="AS21"/>
  <c r="AV21" s="1"/>
  <c r="AV22"/>
  <c r="BG23" i="15"/>
  <c r="AV22"/>
  <c r="AS21"/>
  <c r="AV21" s="1"/>
  <c r="BC23"/>
  <c r="AZ22"/>
  <c r="BU33"/>
  <c r="BX33" s="1"/>
  <c r="BU26"/>
  <c r="BJ32" i="14"/>
  <c r="BG23"/>
  <c r="AZ22"/>
  <c r="BC23"/>
  <c r="BN32"/>
  <c r="AV22"/>
  <c r="AS21"/>
  <c r="AV21" s="1"/>
  <c r="BG23" i="13"/>
  <c r="AV22"/>
  <c r="AS21"/>
  <c r="AV21" s="1"/>
  <c r="BC23"/>
  <c r="AZ22"/>
  <c r="BU33"/>
  <c r="BX33" s="1"/>
  <c r="BJ32" i="10"/>
  <c r="BU32"/>
  <c r="AV21"/>
  <c r="AV22"/>
  <c r="BC23"/>
  <c r="CB26" i="12"/>
  <c r="CE26" s="1"/>
  <c r="BU33"/>
  <c r="BX33" s="1"/>
  <c r="CB31"/>
  <c r="CE31" s="1"/>
  <c r="BG23" i="11"/>
  <c r="AV22"/>
  <c r="AS21"/>
  <c r="AV21" s="1"/>
  <c r="BC23"/>
  <c r="AZ22"/>
  <c r="BU33"/>
  <c r="BX33" s="1"/>
  <c r="BU26"/>
  <c r="BJ33" i="8"/>
  <c r="AV22"/>
  <c r="AS21"/>
  <c r="AV21" s="1"/>
  <c r="BQ31" i="5"/>
  <c r="BU31" s="1"/>
  <c r="BX31" s="1"/>
  <c r="CB31" s="1"/>
  <c r="CE31" s="1"/>
  <c r="BQ32"/>
  <c r="BU32" s="1"/>
  <c r="BX32" s="1"/>
  <c r="CB32" s="1"/>
  <c r="CE32" s="1"/>
  <c r="BN33" i="8"/>
  <c r="BU26"/>
  <c r="BX26" s="1"/>
  <c r="BC32" i="9"/>
  <c r="AZ23"/>
  <c r="AS22"/>
  <c r="AV23"/>
  <c r="BG32"/>
  <c r="AL21"/>
  <c r="AO21" s="1"/>
  <c r="AO22"/>
  <c r="BC32" i="7"/>
  <c r="AZ23"/>
  <c r="AS22"/>
  <c r="AV23"/>
  <c r="AL21"/>
  <c r="AO21" s="1"/>
  <c r="AO22"/>
  <c r="BG32"/>
  <c r="BJ26" i="6"/>
  <c r="BN26" s="1"/>
  <c r="BG24"/>
  <c r="BC24"/>
  <c r="BN33" i="5"/>
  <c r="BQ33" s="1"/>
  <c r="BJ24"/>
  <c r="BG23"/>
  <c r="BU26"/>
  <c r="BX26" s="1"/>
  <c r="CB26" s="1"/>
  <c r="CE26" s="1"/>
  <c r="BN24"/>
  <c r="AS21"/>
  <c r="AV21" s="1"/>
  <c r="AV22"/>
  <c r="AZ32" i="4"/>
  <c r="BC32" s="1"/>
  <c r="AV24"/>
  <c r="AS23"/>
  <c r="AL22"/>
  <c r="AO23"/>
  <c r="AZ24"/>
  <c r="AH22"/>
  <c r="AE21"/>
  <c r="AH21" s="1"/>
  <c r="BC69" i="26"/>
  <c r="BG69" s="1"/>
  <c r="AZ64"/>
  <c r="AV64"/>
  <c r="AV63" s="1"/>
  <c r="AS63"/>
  <c r="BC57"/>
  <c r="BG57" s="1"/>
  <c r="AZ55"/>
  <c r="BC55" s="1"/>
  <c r="AS23"/>
  <c r="AV23" s="1"/>
  <c r="BQ34"/>
  <c r="BC24"/>
  <c r="BG24"/>
  <c r="AO23" i="3"/>
  <c r="AL22"/>
  <c r="AH22"/>
  <c r="AE21"/>
  <c r="AH21" s="1"/>
  <c r="J48" i="1"/>
  <c r="M49"/>
  <c r="Q49" s="1"/>
  <c r="AZ31"/>
  <c r="BC31" s="1"/>
  <c r="BC32"/>
  <c r="BG32" s="1"/>
  <c r="J57"/>
  <c r="M58"/>
  <c r="Q58" s="1"/>
  <c r="BQ25" i="21"/>
  <c r="BU25" s="1"/>
  <c r="AV58" i="2"/>
  <c r="AV57" s="1"/>
  <c r="AS57"/>
  <c r="BC63"/>
  <c r="BG63" s="1"/>
  <c r="AZ58"/>
  <c r="BC51"/>
  <c r="BG51" s="1"/>
  <c r="AZ49"/>
  <c r="BC49" s="1"/>
  <c r="BC34"/>
  <c r="BG34" s="1"/>
  <c r="AZ32"/>
  <c r="BC32" s="1"/>
  <c r="BC26"/>
  <c r="BG26" s="1"/>
  <c r="AZ24"/>
  <c r="BC24" s="1"/>
  <c r="AO23"/>
  <c r="AL22"/>
  <c r="AH22"/>
  <c r="AE21"/>
  <c r="AH21" s="1"/>
  <c r="AS23"/>
  <c r="AA63" i="1"/>
  <c r="AE63" s="1"/>
  <c r="AA62"/>
  <c r="AE62" s="1"/>
  <c r="AA55"/>
  <c r="AE55" s="1"/>
  <c r="AE54" s="1"/>
  <c r="AH54" s="1"/>
  <c r="BQ53"/>
  <c r="BU53" s="1"/>
  <c r="AA50"/>
  <c r="AE50" s="1"/>
  <c r="AA52"/>
  <c r="AE52" s="1"/>
  <c r="AA51"/>
  <c r="AE51" s="1"/>
  <c r="BQ38"/>
  <c r="BU38" s="1"/>
  <c r="BQ33"/>
  <c r="BU33" s="1"/>
  <c r="BQ45"/>
  <c r="BU45" s="1"/>
  <c r="BQ40"/>
  <c r="BU40" s="1"/>
  <c r="BQ41"/>
  <c r="BU41" s="1"/>
  <c r="BQ42"/>
  <c r="BU42" s="1"/>
  <c r="BQ37"/>
  <c r="BU37" s="1"/>
  <c r="BQ35"/>
  <c r="BU35" s="1"/>
  <c r="BQ36"/>
  <c r="BU36" s="1"/>
  <c r="BQ39"/>
  <c r="BU39" s="1"/>
  <c r="BQ34"/>
  <c r="BU34" s="1"/>
  <c r="BQ47"/>
  <c r="BU47" s="1"/>
  <c r="BJ25"/>
  <c r="BN25" s="1"/>
  <c r="BX27"/>
  <c r="CB27" s="1"/>
  <c r="CE27" s="1"/>
  <c r="BX28"/>
  <c r="CB28" s="1"/>
  <c r="CE28" s="1"/>
  <c r="BJ26"/>
  <c r="BN26" s="1"/>
  <c r="BQ24"/>
  <c r="BG23"/>
  <c r="BJ23" s="1"/>
  <c r="AS23" i="3" l="1"/>
  <c r="AS22" s="1"/>
  <c r="AZ22" i="5"/>
  <c r="AZ21" s="1"/>
  <c r="BC21" s="1"/>
  <c r="AZ22" i="8"/>
  <c r="AZ21" s="1"/>
  <c r="BC21" s="1"/>
  <c r="BG23"/>
  <c r="BJ23" s="1"/>
  <c r="BN23" i="19"/>
  <c r="BQ23" s="1"/>
  <c r="BU32" i="22"/>
  <c r="BX32" s="1"/>
  <c r="BC23" i="12"/>
  <c r="AL21" i="26"/>
  <c r="AO21" s="1"/>
  <c r="BJ23" i="19"/>
  <c r="BC45" i="6"/>
  <c r="BG45" s="1"/>
  <c r="AZ32"/>
  <c r="AO23"/>
  <c r="AL22"/>
  <c r="AE21"/>
  <c r="AH21" s="1"/>
  <c r="AH22"/>
  <c r="AV32"/>
  <c r="AS23"/>
  <c r="AS22" i="26"/>
  <c r="AS21" s="1"/>
  <c r="AV21" s="1"/>
  <c r="BX32" i="13"/>
  <c r="CB32" s="1"/>
  <c r="CE32" s="1"/>
  <c r="BX31" i="17"/>
  <c r="CB31" s="1"/>
  <c r="CE31" s="1"/>
  <c r="BX32" i="11"/>
  <c r="CB32" s="1"/>
  <c r="CE32" s="1"/>
  <c r="BX32" i="17"/>
  <c r="CB32" s="1"/>
  <c r="CE32" s="1"/>
  <c r="BX28" i="21"/>
  <c r="CB28" s="1"/>
  <c r="CE28" s="1"/>
  <c r="BX31" i="13"/>
  <c r="CB31" s="1"/>
  <c r="CE31" s="1"/>
  <c r="BU24" i="11"/>
  <c r="BX24" s="1"/>
  <c r="BX26"/>
  <c r="CB26" s="1"/>
  <c r="BU24" i="13"/>
  <c r="BX24" s="1"/>
  <c r="BX26"/>
  <c r="CB26" s="1"/>
  <c r="BU24" i="15"/>
  <c r="BX24" s="1"/>
  <c r="BX26"/>
  <c r="CB26" s="1"/>
  <c r="BX43" i="21"/>
  <c r="BX42" s="1"/>
  <c r="BU42"/>
  <c r="BC58" i="4"/>
  <c r="BC57" s="1"/>
  <c r="AZ57"/>
  <c r="BC57" i="3"/>
  <c r="BC56" s="1"/>
  <c r="AZ56"/>
  <c r="BJ60" i="9"/>
  <c r="BJ59" s="1"/>
  <c r="BG59"/>
  <c r="BQ58" i="19"/>
  <c r="BQ57" s="1"/>
  <c r="BN57"/>
  <c r="BQ60" i="17"/>
  <c r="BQ59" s="1"/>
  <c r="BN59"/>
  <c r="BQ58" i="16"/>
  <c r="BQ57" s="1"/>
  <c r="BN57"/>
  <c r="BQ58" i="15"/>
  <c r="BQ57" s="1"/>
  <c r="BN57"/>
  <c r="BQ58" i="10"/>
  <c r="BQ57" s="1"/>
  <c r="BN57"/>
  <c r="BQ61" i="11"/>
  <c r="BQ60" s="1"/>
  <c r="BN60"/>
  <c r="BQ59" i="8"/>
  <c r="BQ58" s="1"/>
  <c r="BN58"/>
  <c r="BQ60" i="23"/>
  <c r="BQ59" s="1"/>
  <c r="BN59"/>
  <c r="BQ56" i="20"/>
  <c r="BQ55" s="1"/>
  <c r="BN55"/>
  <c r="BN56" i="18"/>
  <c r="BQ57"/>
  <c r="BQ56" s="1"/>
  <c r="BQ59" i="14"/>
  <c r="BQ58" s="1"/>
  <c r="BN58"/>
  <c r="BQ60" i="13"/>
  <c r="BQ59" s="1"/>
  <c r="BN59"/>
  <c r="BQ60" i="12"/>
  <c r="BQ59" s="1"/>
  <c r="BN59"/>
  <c r="BJ60" i="5"/>
  <c r="BJ59" s="1"/>
  <c r="BG59"/>
  <c r="BG58" i="6"/>
  <c r="BJ59"/>
  <c r="BJ58" s="1"/>
  <c r="BJ58" i="7"/>
  <c r="BJ57" s="1"/>
  <c r="BG57"/>
  <c r="BC49" i="3"/>
  <c r="BG49" s="1"/>
  <c r="AZ48"/>
  <c r="BC48" s="1"/>
  <c r="BJ56" i="2"/>
  <c r="BN56" s="1"/>
  <c r="BG55"/>
  <c r="BJ55" s="1"/>
  <c r="BJ59" i="4"/>
  <c r="BN59" s="1"/>
  <c r="BG58"/>
  <c r="BJ58" i="3"/>
  <c r="BN58" s="1"/>
  <c r="BG57"/>
  <c r="BQ52" i="5"/>
  <c r="BU52" s="1"/>
  <c r="BN51"/>
  <c r="BQ51" s="1"/>
  <c r="BQ58"/>
  <c r="BU58" s="1"/>
  <c r="BN57"/>
  <c r="BQ57" s="1"/>
  <c r="BQ51" i="6"/>
  <c r="BU51" s="1"/>
  <c r="BN50"/>
  <c r="BQ50" s="1"/>
  <c r="BQ57"/>
  <c r="BU57" s="1"/>
  <c r="BN56"/>
  <c r="BQ56" s="1"/>
  <c r="BQ50" i="7"/>
  <c r="BU50" s="1"/>
  <c r="BN49"/>
  <c r="BQ49" s="1"/>
  <c r="BQ56"/>
  <c r="BU56" s="1"/>
  <c r="BN55"/>
  <c r="BQ55" s="1"/>
  <c r="BQ61" i="9"/>
  <c r="BU61" s="1"/>
  <c r="BN60"/>
  <c r="BX58" i="23"/>
  <c r="CB58" s="1"/>
  <c r="BU57"/>
  <c r="BX57" s="1"/>
  <c r="BX52"/>
  <c r="CB52" s="1"/>
  <c r="BU51"/>
  <c r="BX51" s="1"/>
  <c r="BX54" i="20"/>
  <c r="CB54" s="1"/>
  <c r="BU53"/>
  <c r="BX53" s="1"/>
  <c r="BX48"/>
  <c r="CB48" s="1"/>
  <c r="BU47"/>
  <c r="BX47" s="1"/>
  <c r="BX59" i="19"/>
  <c r="CB59" s="1"/>
  <c r="BU58"/>
  <c r="BX55" i="18"/>
  <c r="CB55" s="1"/>
  <c r="BU54"/>
  <c r="BX54" s="1"/>
  <c r="BX49"/>
  <c r="CB49" s="1"/>
  <c r="BU48"/>
  <c r="BX48" s="1"/>
  <c r="BX61" i="17"/>
  <c r="CB61" s="1"/>
  <c r="BU60"/>
  <c r="BX59" i="16"/>
  <c r="CB59" s="1"/>
  <c r="BU58"/>
  <c r="BX59" i="15"/>
  <c r="CB59" s="1"/>
  <c r="BU58"/>
  <c r="BX57" i="14"/>
  <c r="CB57" s="1"/>
  <c r="BU56"/>
  <c r="BX56" s="1"/>
  <c r="BX51"/>
  <c r="CB51" s="1"/>
  <c r="BU50"/>
  <c r="BX50" s="1"/>
  <c r="BX25"/>
  <c r="CB25" s="1"/>
  <c r="BU24"/>
  <c r="BX24" s="1"/>
  <c r="BX58" i="13"/>
  <c r="CB58" s="1"/>
  <c r="BU57"/>
  <c r="BX57" s="1"/>
  <c r="BX52"/>
  <c r="CB52" s="1"/>
  <c r="BU51"/>
  <c r="BX51" s="1"/>
  <c r="BQ25" i="12"/>
  <c r="BU25" s="1"/>
  <c r="BN24"/>
  <c r="BQ24" s="1"/>
  <c r="BX58"/>
  <c r="CB58" s="1"/>
  <c r="BU57"/>
  <c r="BX57" s="1"/>
  <c r="BX52"/>
  <c r="CB52" s="1"/>
  <c r="BU51"/>
  <c r="BX51" s="1"/>
  <c r="BX59" i="10"/>
  <c r="CB59" s="1"/>
  <c r="BU58"/>
  <c r="BX62" i="11"/>
  <c r="CB62" s="1"/>
  <c r="BU61"/>
  <c r="BX60" i="8"/>
  <c r="CB60" s="1"/>
  <c r="BU59"/>
  <c r="BX61" i="23"/>
  <c r="CB61" s="1"/>
  <c r="BU60"/>
  <c r="BX57" i="20"/>
  <c r="CB57" s="1"/>
  <c r="BU56"/>
  <c r="BX56" i="19"/>
  <c r="CB56" s="1"/>
  <c r="BU55"/>
  <c r="BX55" s="1"/>
  <c r="BX50"/>
  <c r="CB50" s="1"/>
  <c r="BU49"/>
  <c r="BX49" s="1"/>
  <c r="BX58" i="18"/>
  <c r="CB58" s="1"/>
  <c r="BU57"/>
  <c r="BX25"/>
  <c r="CB25" s="1"/>
  <c r="BU24"/>
  <c r="BX24" s="1"/>
  <c r="BX58" i="17"/>
  <c r="CB58" s="1"/>
  <c r="BU57"/>
  <c r="BX57" s="1"/>
  <c r="BX52"/>
  <c r="CB52" s="1"/>
  <c r="BU51"/>
  <c r="BX51" s="1"/>
  <c r="BX56" i="16"/>
  <c r="CB56" s="1"/>
  <c r="BU55"/>
  <c r="BX55" s="1"/>
  <c r="BX50"/>
  <c r="CB50" s="1"/>
  <c r="BU49"/>
  <c r="BX49" s="1"/>
  <c r="BX25"/>
  <c r="CB25" s="1"/>
  <c r="BU24"/>
  <c r="BX24" s="1"/>
  <c r="BX56" i="15"/>
  <c r="CB56" s="1"/>
  <c r="BU55"/>
  <c r="BX55" s="1"/>
  <c r="BX50"/>
  <c r="CB50" s="1"/>
  <c r="BU49"/>
  <c r="BX49" s="1"/>
  <c r="BX60" i="14"/>
  <c r="CB60" s="1"/>
  <c r="BU59"/>
  <c r="BX61" i="13"/>
  <c r="CB61" s="1"/>
  <c r="BU60"/>
  <c r="BX61" i="12"/>
  <c r="CB61" s="1"/>
  <c r="BU60"/>
  <c r="BX56" i="10"/>
  <c r="CB56" s="1"/>
  <c r="BU55"/>
  <c r="BX55" s="1"/>
  <c r="BX50"/>
  <c r="CB50" s="1"/>
  <c r="BU49"/>
  <c r="BX49" s="1"/>
  <c r="BX25"/>
  <c r="CB25" s="1"/>
  <c r="BU24"/>
  <c r="BX24" s="1"/>
  <c r="BX59" i="11"/>
  <c r="CB59" s="1"/>
  <c r="BU58"/>
  <c r="BX58" s="1"/>
  <c r="BX53"/>
  <c r="CB53" s="1"/>
  <c r="BU52"/>
  <c r="BX52" s="1"/>
  <c r="BQ25" i="8"/>
  <c r="BU25" s="1"/>
  <c r="BN24"/>
  <c r="BQ24" s="1"/>
  <c r="BX57"/>
  <c r="CB57" s="1"/>
  <c r="BU56"/>
  <c r="BX56" s="1"/>
  <c r="BX51"/>
  <c r="CB51" s="1"/>
  <c r="BU50"/>
  <c r="BX50" s="1"/>
  <c r="BQ61" i="5"/>
  <c r="BU61" s="1"/>
  <c r="BN60"/>
  <c r="BQ60" i="6"/>
  <c r="BU60" s="1"/>
  <c r="BN59"/>
  <c r="BQ25" i="7"/>
  <c r="BU25" s="1"/>
  <c r="BN24"/>
  <c r="BQ24" s="1"/>
  <c r="BQ59"/>
  <c r="BU59" s="1"/>
  <c r="BN58"/>
  <c r="BQ25" i="9"/>
  <c r="BU25" s="1"/>
  <c r="BN24"/>
  <c r="BQ24" s="1"/>
  <c r="BQ52"/>
  <c r="BU52" s="1"/>
  <c r="BN51"/>
  <c r="BQ51" s="1"/>
  <c r="BQ58"/>
  <c r="BU58" s="1"/>
  <c r="BN57"/>
  <c r="BQ57" s="1"/>
  <c r="BJ62" i="26"/>
  <c r="BN62" s="1"/>
  <c r="BG61"/>
  <c r="BJ61" s="1"/>
  <c r="BJ56" i="4"/>
  <c r="BN56" s="1"/>
  <c r="BG55"/>
  <c r="BJ55" s="1"/>
  <c r="BJ50"/>
  <c r="BN50" s="1"/>
  <c r="BG49"/>
  <c r="BJ49" s="1"/>
  <c r="BJ55" i="3"/>
  <c r="BN55" s="1"/>
  <c r="BG54"/>
  <c r="BJ54" s="1"/>
  <c r="BJ33"/>
  <c r="BN33" s="1"/>
  <c r="BG32"/>
  <c r="BJ32" s="1"/>
  <c r="BJ25"/>
  <c r="BN25" s="1"/>
  <c r="BG24"/>
  <c r="BJ24" s="1"/>
  <c r="BC22" i="12"/>
  <c r="BG23"/>
  <c r="BG22" s="1"/>
  <c r="BG21" s="1"/>
  <c r="BJ21" s="1"/>
  <c r="BN23" i="10"/>
  <c r="BN22" s="1"/>
  <c r="BG21"/>
  <c r="CB26" i="21"/>
  <c r="CE26" s="1"/>
  <c r="BU24"/>
  <c r="BX24" s="1"/>
  <c r="BJ23"/>
  <c r="BG22"/>
  <c r="BC23"/>
  <c r="AZ22"/>
  <c r="BX41"/>
  <c r="CB41" s="1"/>
  <c r="CB40" s="1"/>
  <c r="CE40" s="1"/>
  <c r="BX36"/>
  <c r="CB36" s="1"/>
  <c r="CB35" s="1"/>
  <c r="CE35" s="1"/>
  <c r="BX31"/>
  <c r="CB31" s="1"/>
  <c r="CB30" s="1"/>
  <c r="CE30" s="1"/>
  <c r="BX44"/>
  <c r="CB44" s="1"/>
  <c r="CB43" s="1"/>
  <c r="CB48" i="22"/>
  <c r="CE48" s="1"/>
  <c r="BX59"/>
  <c r="CB59" s="1"/>
  <c r="BU58"/>
  <c r="BX56"/>
  <c r="CB56" s="1"/>
  <c r="BU55"/>
  <c r="BX55" s="1"/>
  <c r="BX50"/>
  <c r="CB50" s="1"/>
  <c r="BU49"/>
  <c r="BX49" s="1"/>
  <c r="BQ58"/>
  <c r="BQ57" s="1"/>
  <c r="BN57"/>
  <c r="BQ24"/>
  <c r="BN23"/>
  <c r="BC22"/>
  <c r="AZ21"/>
  <c r="BC21" s="1"/>
  <c r="BJ23"/>
  <c r="BG22"/>
  <c r="BU24"/>
  <c r="BU33" i="23"/>
  <c r="BX33" s="1"/>
  <c r="BU24"/>
  <c r="BQ24"/>
  <c r="BN23"/>
  <c r="BC22"/>
  <c r="AZ21"/>
  <c r="BC21" s="1"/>
  <c r="BJ23"/>
  <c r="BG22"/>
  <c r="BU33" i="20"/>
  <c r="BX33" s="1"/>
  <c r="BU24"/>
  <c r="BC22"/>
  <c r="AZ21"/>
  <c r="BC21" s="1"/>
  <c r="BJ23"/>
  <c r="BG22"/>
  <c r="BQ24"/>
  <c r="BN23"/>
  <c r="CB32" i="19"/>
  <c r="CE32" s="1"/>
  <c r="BG21"/>
  <c r="BJ21" s="1"/>
  <c r="BJ22"/>
  <c r="CB24"/>
  <c r="BX24"/>
  <c r="BQ31" i="18"/>
  <c r="BN23"/>
  <c r="BC22"/>
  <c r="AZ21"/>
  <c r="BC21" s="1"/>
  <c r="BJ23"/>
  <c r="BG22"/>
  <c r="BU31"/>
  <c r="BU33" i="17"/>
  <c r="BX33" s="1"/>
  <c r="CB26"/>
  <c r="CE26" s="1"/>
  <c r="BU24"/>
  <c r="BC22"/>
  <c r="AZ21"/>
  <c r="BC21" s="1"/>
  <c r="BJ23"/>
  <c r="BG22"/>
  <c r="BQ24"/>
  <c r="BN23"/>
  <c r="BQ32" i="16"/>
  <c r="BN23"/>
  <c r="BJ23"/>
  <c r="BG22"/>
  <c r="BU32"/>
  <c r="BC22"/>
  <c r="AZ21"/>
  <c r="BC21" s="1"/>
  <c r="BN23" i="15"/>
  <c r="BC22"/>
  <c r="AZ21"/>
  <c r="BC21" s="1"/>
  <c r="BJ23"/>
  <c r="BG22"/>
  <c r="CB33"/>
  <c r="CE33" s="1"/>
  <c r="BU32" i="14"/>
  <c r="BC22"/>
  <c r="AZ21"/>
  <c r="BC21" s="1"/>
  <c r="BQ32"/>
  <c r="BN23"/>
  <c r="BJ23"/>
  <c r="BG22"/>
  <c r="BN23" i="13"/>
  <c r="BC22"/>
  <c r="AZ21"/>
  <c r="BC21" s="1"/>
  <c r="BJ23"/>
  <c r="BG22"/>
  <c r="CB33"/>
  <c r="CE33" s="1"/>
  <c r="CB32" i="10"/>
  <c r="BC22"/>
  <c r="BC21"/>
  <c r="BQ32"/>
  <c r="BJ23"/>
  <c r="CB33" i="12"/>
  <c r="CE33" s="1"/>
  <c r="BN23" i="11"/>
  <c r="BC22"/>
  <c r="AZ21"/>
  <c r="BC21" s="1"/>
  <c r="BJ23"/>
  <c r="BG22"/>
  <c r="CB33"/>
  <c r="CE33" s="1"/>
  <c r="BQ33" i="8"/>
  <c r="BC22"/>
  <c r="BU33"/>
  <c r="CB26"/>
  <c r="CE26" s="1"/>
  <c r="BJ32" i="9"/>
  <c r="BG23"/>
  <c r="AZ22"/>
  <c r="BC23"/>
  <c r="BN32"/>
  <c r="AS21"/>
  <c r="AV21" s="1"/>
  <c r="AV22"/>
  <c r="BN32" i="7"/>
  <c r="AV22"/>
  <c r="AS21"/>
  <c r="AV21" s="1"/>
  <c r="BJ32"/>
  <c r="BG23"/>
  <c r="BC23"/>
  <c r="AZ22"/>
  <c r="BQ26" i="6"/>
  <c r="BU26" s="1"/>
  <c r="BN24"/>
  <c r="BJ24"/>
  <c r="BU33" i="5"/>
  <c r="BX33" s="1"/>
  <c r="BQ24"/>
  <c r="BG22"/>
  <c r="BJ23"/>
  <c r="BU24"/>
  <c r="BG32" i="4"/>
  <c r="BJ32" s="1"/>
  <c r="BC24"/>
  <c r="AZ23"/>
  <c r="AS22"/>
  <c r="AV23"/>
  <c r="BG24"/>
  <c r="AO22"/>
  <c r="AL21"/>
  <c r="AO21" s="1"/>
  <c r="AZ23" i="26"/>
  <c r="BC23" s="1"/>
  <c r="BJ69"/>
  <c r="BN69" s="1"/>
  <c r="BG64"/>
  <c r="BC64"/>
  <c r="BC63" s="1"/>
  <c r="AZ63"/>
  <c r="BJ57"/>
  <c r="BN57" s="1"/>
  <c r="BG55"/>
  <c r="BJ55" s="1"/>
  <c r="BU34"/>
  <c r="BX34" s="1"/>
  <c r="BJ24"/>
  <c r="BN24"/>
  <c r="AO22" i="3"/>
  <c r="AL21"/>
  <c r="AO21" s="1"/>
  <c r="M57" i="1"/>
  <c r="M56" s="1"/>
  <c r="J56"/>
  <c r="M48"/>
  <c r="J22"/>
  <c r="T58"/>
  <c r="X58" s="1"/>
  <c r="Q57"/>
  <c r="BJ32"/>
  <c r="BN32" s="1"/>
  <c r="BG31"/>
  <c r="BJ31" s="1"/>
  <c r="Q48"/>
  <c r="T48" s="1"/>
  <c r="T49"/>
  <c r="X49" s="1"/>
  <c r="BX25" i="21"/>
  <c r="CB25" s="1"/>
  <c r="BC58" i="2"/>
  <c r="BC57" s="1"/>
  <c r="AZ57"/>
  <c r="BJ63"/>
  <c r="BN63" s="1"/>
  <c r="BG58"/>
  <c r="BJ51"/>
  <c r="BN51" s="1"/>
  <c r="BG49"/>
  <c r="BJ49" s="1"/>
  <c r="BJ34"/>
  <c r="BN34" s="1"/>
  <c r="BG32"/>
  <c r="BJ32" s="1"/>
  <c r="BJ26"/>
  <c r="BN26" s="1"/>
  <c r="BG24"/>
  <c r="BJ24" s="1"/>
  <c r="AZ23"/>
  <c r="AV23"/>
  <c r="AS22"/>
  <c r="AO22"/>
  <c r="AL21"/>
  <c r="AO21" s="1"/>
  <c r="AH62" i="1"/>
  <c r="AL62" s="1"/>
  <c r="AH63"/>
  <c r="AL63" s="1"/>
  <c r="AH55"/>
  <c r="AL55" s="1"/>
  <c r="AL54" s="1"/>
  <c r="AO54" s="1"/>
  <c r="AH52"/>
  <c r="AL52" s="1"/>
  <c r="BX53"/>
  <c r="AH50"/>
  <c r="AL50" s="1"/>
  <c r="AH51"/>
  <c r="AL51" s="1"/>
  <c r="BX47"/>
  <c r="BX34"/>
  <c r="BX39"/>
  <c r="BX36"/>
  <c r="BX35"/>
  <c r="BX37"/>
  <c r="BX42"/>
  <c r="BX41"/>
  <c r="BX40"/>
  <c r="BX45"/>
  <c r="BX33"/>
  <c r="BX38"/>
  <c r="BQ26"/>
  <c r="BU26" s="1"/>
  <c r="BQ25"/>
  <c r="BU25" s="1"/>
  <c r="Q22"/>
  <c r="T22" s="1"/>
  <c r="BU24"/>
  <c r="BX24" s="1"/>
  <c r="BN23"/>
  <c r="BQ23" s="1"/>
  <c r="AV23" i="3" l="1"/>
  <c r="BC22" i="5"/>
  <c r="AZ23" i="3"/>
  <c r="BC23" s="1"/>
  <c r="BG22" i="8"/>
  <c r="BJ22" s="1"/>
  <c r="AV22" i="26"/>
  <c r="BN22" i="19"/>
  <c r="BQ22" s="1"/>
  <c r="BJ23" i="12"/>
  <c r="CB32" i="22"/>
  <c r="CE32" s="1"/>
  <c r="BJ45" i="6"/>
  <c r="BN45" s="1"/>
  <c r="BG32"/>
  <c r="AS22"/>
  <c r="AV23"/>
  <c r="AL21"/>
  <c r="AO21" s="1"/>
  <c r="AO22"/>
  <c r="BC32"/>
  <c r="AZ23"/>
  <c r="CB24" i="15"/>
  <c r="CE24" s="1"/>
  <c r="CE26"/>
  <c r="CB24" i="13"/>
  <c r="CE24" s="1"/>
  <c r="CE26"/>
  <c r="CB24" i="11"/>
  <c r="CE24" s="1"/>
  <c r="CE26"/>
  <c r="CE43" i="21"/>
  <c r="CE42" s="1"/>
  <c r="CB42"/>
  <c r="BQ58" i="7"/>
  <c r="BQ57" s="1"/>
  <c r="BN57"/>
  <c r="BN58" i="6"/>
  <c r="BQ59"/>
  <c r="BQ58" s="1"/>
  <c r="BQ60" i="5"/>
  <c r="BQ59" s="1"/>
  <c r="BN59"/>
  <c r="BX60" i="12"/>
  <c r="BX59" s="1"/>
  <c r="BU59"/>
  <c r="BX60" i="13"/>
  <c r="BX59" s="1"/>
  <c r="BU59"/>
  <c r="BX59" i="14"/>
  <c r="BX58" s="1"/>
  <c r="BU58"/>
  <c r="BU56" i="18"/>
  <c r="BX57"/>
  <c r="BX56" s="1"/>
  <c r="BX56" i="20"/>
  <c r="BX55" s="1"/>
  <c r="BU55"/>
  <c r="BX60" i="23"/>
  <c r="BX59" s="1"/>
  <c r="BU59"/>
  <c r="BX59" i="8"/>
  <c r="BX58" s="1"/>
  <c r="BU58"/>
  <c r="BX61" i="11"/>
  <c r="BX60" s="1"/>
  <c r="BU60"/>
  <c r="BX58" i="10"/>
  <c r="BX57" s="1"/>
  <c r="BU57"/>
  <c r="BX58" i="15"/>
  <c r="BX57" s="1"/>
  <c r="BU57"/>
  <c r="BX58" i="16"/>
  <c r="BX57" s="1"/>
  <c r="BU57"/>
  <c r="BX60" i="17"/>
  <c r="BX59" s="1"/>
  <c r="BU59"/>
  <c r="BX58" i="19"/>
  <c r="BX57" s="1"/>
  <c r="BU57"/>
  <c r="BQ60" i="9"/>
  <c r="BQ59" s="1"/>
  <c r="BN59"/>
  <c r="BJ57" i="3"/>
  <c r="BJ56" s="1"/>
  <c r="BG56"/>
  <c r="BJ58" i="4"/>
  <c r="BJ57" s="1"/>
  <c r="BG57"/>
  <c r="BQ25" i="3"/>
  <c r="BU25" s="1"/>
  <c r="BN24"/>
  <c r="BQ24" s="1"/>
  <c r="BQ33"/>
  <c r="BU33" s="1"/>
  <c r="BN32"/>
  <c r="BQ32" s="1"/>
  <c r="BQ55"/>
  <c r="BU55" s="1"/>
  <c r="BN54"/>
  <c r="BQ54" s="1"/>
  <c r="BQ50" i="4"/>
  <c r="BU50" s="1"/>
  <c r="BN49"/>
  <c r="BQ49" s="1"/>
  <c r="BQ56"/>
  <c r="BU56" s="1"/>
  <c r="BN55"/>
  <c r="BQ55" s="1"/>
  <c r="BQ62" i="26"/>
  <c r="BU62" s="1"/>
  <c r="BN61"/>
  <c r="BQ61" s="1"/>
  <c r="BX58" i="9"/>
  <c r="CB58" s="1"/>
  <c r="BU57"/>
  <c r="BX57" s="1"/>
  <c r="BX52"/>
  <c r="CB52" s="1"/>
  <c r="BU51"/>
  <c r="BX51" s="1"/>
  <c r="BX25"/>
  <c r="CB25" s="1"/>
  <c r="BU24"/>
  <c r="BX24" s="1"/>
  <c r="BX59" i="7"/>
  <c r="CB59" s="1"/>
  <c r="BU58"/>
  <c r="BX25"/>
  <c r="CB25" s="1"/>
  <c r="BU24"/>
  <c r="BX24" s="1"/>
  <c r="BX60" i="6"/>
  <c r="CB60" s="1"/>
  <c r="BU59"/>
  <c r="BX61" i="5"/>
  <c r="CB61" s="1"/>
  <c r="BU60"/>
  <c r="CE51" i="8"/>
  <c r="CB50"/>
  <c r="CE50" s="1"/>
  <c r="CE57"/>
  <c r="CB56"/>
  <c r="CE56" s="1"/>
  <c r="BX25"/>
  <c r="CB25" s="1"/>
  <c r="BU24"/>
  <c r="BX24" s="1"/>
  <c r="CE53" i="11"/>
  <c r="CB52"/>
  <c r="CE52" s="1"/>
  <c r="CE59"/>
  <c r="CB58"/>
  <c r="CE58" s="1"/>
  <c r="CE25" i="10"/>
  <c r="CB24"/>
  <c r="CE24" s="1"/>
  <c r="CE50"/>
  <c r="CB49"/>
  <c r="CE49" s="1"/>
  <c r="CE56"/>
  <c r="CB55"/>
  <c r="CE55" s="1"/>
  <c r="CE61" i="12"/>
  <c r="CB60"/>
  <c r="CE61" i="13"/>
  <c r="CB60"/>
  <c r="CE60" i="14"/>
  <c r="CB59"/>
  <c r="CE50" i="15"/>
  <c r="CB49"/>
  <c r="CE49" s="1"/>
  <c r="CE56"/>
  <c r="CB55"/>
  <c r="CE55" s="1"/>
  <c r="CE25" i="16"/>
  <c r="CB24"/>
  <c r="CE24" s="1"/>
  <c r="CE50"/>
  <c r="CB49"/>
  <c r="CE49" s="1"/>
  <c r="CE56"/>
  <c r="CB55"/>
  <c r="CE55" s="1"/>
  <c r="CE52" i="17"/>
  <c r="CB51"/>
  <c r="CE51" s="1"/>
  <c r="CE58"/>
  <c r="CB57"/>
  <c r="CE57" s="1"/>
  <c r="CE25" i="18"/>
  <c r="CB24"/>
  <c r="CE24" s="1"/>
  <c r="CE58"/>
  <c r="CB57"/>
  <c r="CE50" i="19"/>
  <c r="CB49"/>
  <c r="CE49" s="1"/>
  <c r="CE56"/>
  <c r="CB55"/>
  <c r="CE55" s="1"/>
  <c r="CE57" i="20"/>
  <c r="CB56"/>
  <c r="CE61" i="23"/>
  <c r="CB60"/>
  <c r="CE60" i="8"/>
  <c r="CB59"/>
  <c r="CE62" i="11"/>
  <c r="CB61"/>
  <c r="CE59" i="10"/>
  <c r="CB58"/>
  <c r="CE52" i="12"/>
  <c r="CB51"/>
  <c r="CE51" s="1"/>
  <c r="CE58"/>
  <c r="CB57"/>
  <c r="CE57" s="1"/>
  <c r="BX25"/>
  <c r="CB25" s="1"/>
  <c r="BU24"/>
  <c r="BX24" s="1"/>
  <c r="CE52" i="13"/>
  <c r="CB51"/>
  <c r="CE51" s="1"/>
  <c r="CE58"/>
  <c r="CB57"/>
  <c r="CE57" s="1"/>
  <c r="CE25" i="14"/>
  <c r="CB24"/>
  <c r="CE24" s="1"/>
  <c r="CE51"/>
  <c r="CB50"/>
  <c r="CE50" s="1"/>
  <c r="CE57"/>
  <c r="CB56"/>
  <c r="CE56" s="1"/>
  <c r="CE59" i="15"/>
  <c r="CB58"/>
  <c r="CE59" i="16"/>
  <c r="CB58"/>
  <c r="CE61" i="17"/>
  <c r="CB60"/>
  <c r="CE49" i="18"/>
  <c r="CB48"/>
  <c r="CE48" s="1"/>
  <c r="CE55"/>
  <c r="CB54"/>
  <c r="CE54" s="1"/>
  <c r="CE59" i="19"/>
  <c r="CB58"/>
  <c r="CE48" i="20"/>
  <c r="CB47"/>
  <c r="CE47" s="1"/>
  <c r="CE54"/>
  <c r="CB53"/>
  <c r="CE53" s="1"/>
  <c r="CE52" i="23"/>
  <c r="CB51"/>
  <c r="CE51" s="1"/>
  <c r="CE58"/>
  <c r="CB57"/>
  <c r="CE57" s="1"/>
  <c r="BX61" i="9"/>
  <c r="CB61" s="1"/>
  <c r="BU60"/>
  <c r="BX56" i="7"/>
  <c r="CB56" s="1"/>
  <c r="BU55"/>
  <c r="BX55" s="1"/>
  <c r="BX50"/>
  <c r="CB50" s="1"/>
  <c r="BU49"/>
  <c r="BX49" s="1"/>
  <c r="BX57" i="6"/>
  <c r="CB57" s="1"/>
  <c r="BU56"/>
  <c r="BX56" s="1"/>
  <c r="BX51"/>
  <c r="CB51" s="1"/>
  <c r="BU50"/>
  <c r="BX50" s="1"/>
  <c r="BX58" i="5"/>
  <c r="CB58" s="1"/>
  <c r="BU57"/>
  <c r="BX57" s="1"/>
  <c r="BX52"/>
  <c r="CB52" s="1"/>
  <c r="BU51"/>
  <c r="BX51" s="1"/>
  <c r="BQ58" i="3"/>
  <c r="BU58" s="1"/>
  <c r="BN57"/>
  <c r="BQ59" i="4"/>
  <c r="BU59" s="1"/>
  <c r="BN58"/>
  <c r="BQ56" i="2"/>
  <c r="BU56" s="1"/>
  <c r="BN55"/>
  <c r="BQ55" s="1"/>
  <c r="BJ49" i="3"/>
  <c r="BN49" s="1"/>
  <c r="BG48"/>
  <c r="BJ48" s="1"/>
  <c r="BN23" i="5"/>
  <c r="BN22" s="1"/>
  <c r="BN23" i="8"/>
  <c r="BN22" s="1"/>
  <c r="BJ22" i="12"/>
  <c r="BN23"/>
  <c r="BN22" s="1"/>
  <c r="BN21" s="1"/>
  <c r="BQ21" s="1"/>
  <c r="BU23" i="10"/>
  <c r="BU22" s="1"/>
  <c r="BU23" i="19"/>
  <c r="BX23" s="1"/>
  <c r="BN21" i="10"/>
  <c r="CB24" i="21"/>
  <c r="CE24" s="1"/>
  <c r="BJ22"/>
  <c r="BG21"/>
  <c r="BJ21" s="1"/>
  <c r="BC22"/>
  <c r="AZ21"/>
  <c r="BC21" s="1"/>
  <c r="BU23"/>
  <c r="BN23"/>
  <c r="CE44"/>
  <c r="CE31"/>
  <c r="CE36"/>
  <c r="CE41"/>
  <c r="BX58" i="22"/>
  <c r="BX57" s="1"/>
  <c r="BU57"/>
  <c r="CE50"/>
  <c r="CB49"/>
  <c r="CE49" s="1"/>
  <c r="CE56"/>
  <c r="CB55"/>
  <c r="CE55" s="1"/>
  <c r="CE59"/>
  <c r="CB58"/>
  <c r="BX24"/>
  <c r="BU23"/>
  <c r="BJ22"/>
  <c r="BG21"/>
  <c r="BJ21" s="1"/>
  <c r="BQ23"/>
  <c r="BN22"/>
  <c r="CB24"/>
  <c r="CB33" i="23"/>
  <c r="CE33" s="1"/>
  <c r="CB24"/>
  <c r="BJ22"/>
  <c r="BG21"/>
  <c r="BJ21" s="1"/>
  <c r="BQ23"/>
  <c r="BN22"/>
  <c r="BX24"/>
  <c r="BU23"/>
  <c r="CB33" i="20"/>
  <c r="CE33" s="1"/>
  <c r="BQ23"/>
  <c r="BN22"/>
  <c r="BG21"/>
  <c r="BJ21" s="1"/>
  <c r="BJ22"/>
  <c r="BX24"/>
  <c r="BU23"/>
  <c r="CB24"/>
  <c r="BN21" i="19"/>
  <c r="BQ21" s="1"/>
  <c r="CE24"/>
  <c r="BX31" i="18"/>
  <c r="BU23"/>
  <c r="BG21"/>
  <c r="BJ21" s="1"/>
  <c r="BJ22"/>
  <c r="BQ23"/>
  <c r="BN22"/>
  <c r="CB31"/>
  <c r="CB33" i="17"/>
  <c r="CE33" s="1"/>
  <c r="CB24"/>
  <c r="BQ23"/>
  <c r="BN22"/>
  <c r="BJ22"/>
  <c r="BG21"/>
  <c r="BJ21" s="1"/>
  <c r="BX24"/>
  <c r="BU23"/>
  <c r="BX32" i="16"/>
  <c r="BU23"/>
  <c r="BJ22"/>
  <c r="BG21"/>
  <c r="BJ21" s="1"/>
  <c r="BQ23"/>
  <c r="BN22"/>
  <c r="CB32"/>
  <c r="BU23" i="15"/>
  <c r="BJ22"/>
  <c r="BG21"/>
  <c r="BJ21" s="1"/>
  <c r="BQ23"/>
  <c r="BN22"/>
  <c r="CB32" i="14"/>
  <c r="BJ22"/>
  <c r="BG21"/>
  <c r="BJ21" s="1"/>
  <c r="BN22"/>
  <c r="BQ23"/>
  <c r="BX32"/>
  <c r="BU23"/>
  <c r="BU23" i="13"/>
  <c r="BJ22"/>
  <c r="BG21"/>
  <c r="BJ21" s="1"/>
  <c r="BQ23"/>
  <c r="BN22"/>
  <c r="BJ21" i="10"/>
  <c r="BJ22"/>
  <c r="BQ23"/>
  <c r="BX32"/>
  <c r="BU23" i="11"/>
  <c r="BJ22"/>
  <c r="BG21"/>
  <c r="BJ21" s="1"/>
  <c r="BQ23"/>
  <c r="BN22"/>
  <c r="BG23" i="26"/>
  <c r="BG22" s="1"/>
  <c r="BX33" i="8"/>
  <c r="BU23"/>
  <c r="CB33"/>
  <c r="BQ32" i="9"/>
  <c r="BN23"/>
  <c r="BG22"/>
  <c r="BJ23"/>
  <c r="BU32"/>
  <c r="AZ21"/>
  <c r="BC21" s="1"/>
  <c r="BC22"/>
  <c r="BG22" i="7"/>
  <c r="BJ23"/>
  <c r="BU32"/>
  <c r="AZ21"/>
  <c r="BC21" s="1"/>
  <c r="BC22"/>
  <c r="BQ32"/>
  <c r="BN23"/>
  <c r="BX26" i="6"/>
  <c r="CB26" s="1"/>
  <c r="BU24"/>
  <c r="BQ24"/>
  <c r="CB33" i="5"/>
  <c r="CE33" s="1"/>
  <c r="BX24"/>
  <c r="CB24"/>
  <c r="BG21"/>
  <c r="BJ21" s="1"/>
  <c r="BJ22"/>
  <c r="BN32" i="4"/>
  <c r="BQ32" s="1"/>
  <c r="BJ24"/>
  <c r="BG23"/>
  <c r="AZ22"/>
  <c r="BC23"/>
  <c r="BN24"/>
  <c r="AV22"/>
  <c r="AS21"/>
  <c r="AV21" s="1"/>
  <c r="AZ22" i="26"/>
  <c r="AZ21" s="1"/>
  <c r="BC21" s="1"/>
  <c r="BQ69"/>
  <c r="BU69" s="1"/>
  <c r="BN64"/>
  <c r="BJ64"/>
  <c r="BJ63" s="1"/>
  <c r="BG63"/>
  <c r="BQ57"/>
  <c r="BU57" s="1"/>
  <c r="BN55"/>
  <c r="BQ55" s="1"/>
  <c r="CB34"/>
  <c r="CE34" s="1"/>
  <c r="BQ24"/>
  <c r="BU24"/>
  <c r="AV22" i="3"/>
  <c r="AS21"/>
  <c r="AV21" s="1"/>
  <c r="CB33" i="1"/>
  <c r="CE33" s="1"/>
  <c r="CB35"/>
  <c r="CE35" s="1"/>
  <c r="CB39"/>
  <c r="CE39" s="1"/>
  <c r="CB47"/>
  <c r="CE47" s="1"/>
  <c r="CB38"/>
  <c r="CE38" s="1"/>
  <c r="CB45"/>
  <c r="CE45" s="1"/>
  <c r="CB41"/>
  <c r="CE41" s="1"/>
  <c r="CB37"/>
  <c r="CE37" s="1"/>
  <c r="CB36"/>
  <c r="CE36" s="1"/>
  <c r="CB34"/>
  <c r="CE34" s="1"/>
  <c r="CB53"/>
  <c r="CE53" s="1"/>
  <c r="BN31"/>
  <c r="BQ31" s="1"/>
  <c r="BQ32"/>
  <c r="BU32" s="1"/>
  <c r="AA58"/>
  <c r="AE58" s="1"/>
  <c r="X57"/>
  <c r="CB42"/>
  <c r="CE42" s="1"/>
  <c r="AA49"/>
  <c r="AE49" s="1"/>
  <c r="X48"/>
  <c r="AA48" s="1"/>
  <c r="T57"/>
  <c r="T56" s="1"/>
  <c r="Q56"/>
  <c r="M22"/>
  <c r="J21"/>
  <c r="CE25" i="21"/>
  <c r="CB40" i="1"/>
  <c r="CE40" s="1"/>
  <c r="BJ58" i="2"/>
  <c r="BJ57" s="1"/>
  <c r="BG57"/>
  <c r="BQ63"/>
  <c r="BU63" s="1"/>
  <c r="BN58"/>
  <c r="BQ51"/>
  <c r="BU51" s="1"/>
  <c r="BN49"/>
  <c r="BQ49" s="1"/>
  <c r="BQ34"/>
  <c r="BU34" s="1"/>
  <c r="BN32"/>
  <c r="BQ32" s="1"/>
  <c r="BQ26"/>
  <c r="BU26" s="1"/>
  <c r="BN24"/>
  <c r="BQ24" s="1"/>
  <c r="BG23"/>
  <c r="AV22"/>
  <c r="AS21"/>
  <c r="AV21" s="1"/>
  <c r="BC23"/>
  <c r="AZ22"/>
  <c r="AO63" i="1"/>
  <c r="AS63" s="1"/>
  <c r="AO62"/>
  <c r="AS62" s="1"/>
  <c r="AO55"/>
  <c r="AS55" s="1"/>
  <c r="AS54" s="1"/>
  <c r="AV54" s="1"/>
  <c r="AO51"/>
  <c r="AS51" s="1"/>
  <c r="AO50"/>
  <c r="AS50" s="1"/>
  <c r="AO52"/>
  <c r="AS52" s="1"/>
  <c r="BX26"/>
  <c r="CB26" s="1"/>
  <c r="CE26" s="1"/>
  <c r="BX25"/>
  <c r="CB25" s="1"/>
  <c r="CE25" s="1"/>
  <c r="Q21"/>
  <c r="T21" s="1"/>
  <c r="CB24"/>
  <c r="CE24" s="1"/>
  <c r="BU23"/>
  <c r="BX23" s="1"/>
  <c r="AZ22" i="3" l="1"/>
  <c r="AZ21" s="1"/>
  <c r="BC21" s="1"/>
  <c r="BG21" i="8"/>
  <c r="BJ21" s="1"/>
  <c r="BQ23" i="12"/>
  <c r="BJ23" i="26"/>
  <c r="BQ23" i="5"/>
  <c r="BQ22" i="12"/>
  <c r="BQ23" i="8"/>
  <c r="BU22" i="19"/>
  <c r="BX22" s="1"/>
  <c r="CB23" i="10"/>
  <c r="CB22" s="1"/>
  <c r="AS21" i="6"/>
  <c r="AV21" s="1"/>
  <c r="AV22"/>
  <c r="BQ45"/>
  <c r="BU45" s="1"/>
  <c r="BN32"/>
  <c r="AZ22"/>
  <c r="BC23"/>
  <c r="BJ32"/>
  <c r="BG23"/>
  <c r="BQ58" i="4"/>
  <c r="BQ57" s="1"/>
  <c r="BN57"/>
  <c r="BQ57" i="3"/>
  <c r="BQ56" s="1"/>
  <c r="BN56"/>
  <c r="BX60" i="9"/>
  <c r="BX59" s="1"/>
  <c r="BU59"/>
  <c r="CE58" i="19"/>
  <c r="CE57" s="1"/>
  <c r="CB57"/>
  <c r="CE60" i="17"/>
  <c r="CE59" s="1"/>
  <c r="CB59"/>
  <c r="CE58" i="16"/>
  <c r="CE57" s="1"/>
  <c r="CB57"/>
  <c r="CE58" i="15"/>
  <c r="CE57" s="1"/>
  <c r="CB57"/>
  <c r="CE58" i="10"/>
  <c r="CE57" s="1"/>
  <c r="CB57"/>
  <c r="CE61" i="11"/>
  <c r="CE60" s="1"/>
  <c r="CB60"/>
  <c r="CE59" i="8"/>
  <c r="CE58" s="1"/>
  <c r="CB58"/>
  <c r="CE60" i="23"/>
  <c r="CE59" s="1"/>
  <c r="CB59"/>
  <c r="CE56" i="20"/>
  <c r="CE55" s="1"/>
  <c r="CB55"/>
  <c r="CB56" i="18"/>
  <c r="CE57"/>
  <c r="CE56" s="1"/>
  <c r="CE59" i="14"/>
  <c r="CE58" s="1"/>
  <c r="CB58"/>
  <c r="CE60" i="13"/>
  <c r="CE59" s="1"/>
  <c r="CB59"/>
  <c r="CE60" i="12"/>
  <c r="CE59" s="1"/>
  <c r="CB59"/>
  <c r="BX60" i="5"/>
  <c r="BX59" s="1"/>
  <c r="BU59"/>
  <c r="BU58" i="6"/>
  <c r="BX59"/>
  <c r="BX58" s="1"/>
  <c r="BX58" i="7"/>
  <c r="BX57" s="1"/>
  <c r="BU57"/>
  <c r="BQ49" i="3"/>
  <c r="BU49" s="1"/>
  <c r="BN48"/>
  <c r="BQ48" s="1"/>
  <c r="BX56" i="2"/>
  <c r="CB56" s="1"/>
  <c r="BU55"/>
  <c r="BX55" s="1"/>
  <c r="BX59" i="4"/>
  <c r="CB59" s="1"/>
  <c r="BU58"/>
  <c r="BX58" i="3"/>
  <c r="CB58" s="1"/>
  <c r="BU57"/>
  <c r="CE52" i="5"/>
  <c r="CB51"/>
  <c r="CE51" s="1"/>
  <c r="CE58"/>
  <c r="CB57"/>
  <c r="CE57" s="1"/>
  <c r="CE51" i="6"/>
  <c r="CB50"/>
  <c r="CE50" s="1"/>
  <c r="CE57"/>
  <c r="CB56"/>
  <c r="CE56" s="1"/>
  <c r="CE50" i="7"/>
  <c r="CB49"/>
  <c r="CE49" s="1"/>
  <c r="CE56"/>
  <c r="CB55"/>
  <c r="CE55" s="1"/>
  <c r="CE61" i="9"/>
  <c r="CB60"/>
  <c r="CE25" i="12"/>
  <c r="CB24"/>
  <c r="CE24" s="1"/>
  <c r="CE25" i="8"/>
  <c r="CB24"/>
  <c r="CE24" s="1"/>
  <c r="CE61" i="5"/>
  <c r="CB60"/>
  <c r="CE60" i="6"/>
  <c r="CB59"/>
  <c r="CE25" i="7"/>
  <c r="CB24"/>
  <c r="CE24" s="1"/>
  <c r="CE59"/>
  <c r="CB58"/>
  <c r="CE25" i="9"/>
  <c r="CB24"/>
  <c r="CE24" s="1"/>
  <c r="CE52"/>
  <c r="CB51"/>
  <c r="CE51" s="1"/>
  <c r="CE58"/>
  <c r="CB57"/>
  <c r="CE57" s="1"/>
  <c r="BX62" i="26"/>
  <c r="CB62" s="1"/>
  <c r="BU61"/>
  <c r="BX61" s="1"/>
  <c r="BX56" i="4"/>
  <c r="CB56" s="1"/>
  <c r="BU55"/>
  <c r="BX55" s="1"/>
  <c r="BX50"/>
  <c r="CB50" s="1"/>
  <c r="BU49"/>
  <c r="BX49" s="1"/>
  <c r="BX55" i="3"/>
  <c r="CB55" s="1"/>
  <c r="BU54"/>
  <c r="BX54" s="1"/>
  <c r="BX33"/>
  <c r="CB33" s="1"/>
  <c r="BU32"/>
  <c r="BX32" s="1"/>
  <c r="BX25"/>
  <c r="CB25" s="1"/>
  <c r="BU24"/>
  <c r="BX24" s="1"/>
  <c r="BG23"/>
  <c r="BG22" s="1"/>
  <c r="BU23" i="5"/>
  <c r="BU22" s="1"/>
  <c r="BU23" i="12"/>
  <c r="BU22" s="1"/>
  <c r="BU21" s="1"/>
  <c r="BX21" s="1"/>
  <c r="CB23" i="19"/>
  <c r="CB22" s="1"/>
  <c r="BU21" i="10"/>
  <c r="BU22" i="21"/>
  <c r="BX23"/>
  <c r="BQ23"/>
  <c r="BN22"/>
  <c r="CE58" i="22"/>
  <c r="CE57" s="1"/>
  <c r="CB57"/>
  <c r="CE24"/>
  <c r="CB23"/>
  <c r="BQ22"/>
  <c r="BN21"/>
  <c r="BQ21" s="1"/>
  <c r="BX23"/>
  <c r="BU22"/>
  <c r="BX23" i="23"/>
  <c r="BU22"/>
  <c r="BQ22"/>
  <c r="BN21"/>
  <c r="BQ21" s="1"/>
  <c r="CE24"/>
  <c r="CB23"/>
  <c r="CE24" i="20"/>
  <c r="CB23"/>
  <c r="BU22"/>
  <c r="BX23"/>
  <c r="BQ22"/>
  <c r="BN21"/>
  <c r="BQ21" s="1"/>
  <c r="CE31" i="18"/>
  <c r="CB23"/>
  <c r="BQ22"/>
  <c r="BN21"/>
  <c r="BQ21" s="1"/>
  <c r="BX23"/>
  <c r="BU22"/>
  <c r="BX23" i="17"/>
  <c r="BU22"/>
  <c r="BQ22"/>
  <c r="BN21"/>
  <c r="BQ21" s="1"/>
  <c r="CE24"/>
  <c r="CB23"/>
  <c r="CE32" i="16"/>
  <c r="CB23"/>
  <c r="BQ22"/>
  <c r="BN21"/>
  <c r="BQ21" s="1"/>
  <c r="BU22"/>
  <c r="BX23"/>
  <c r="CB23" i="15"/>
  <c r="BQ22"/>
  <c r="BN21"/>
  <c r="BQ21" s="1"/>
  <c r="BX23"/>
  <c r="BU22"/>
  <c r="BN21" i="14"/>
  <c r="BQ21" s="1"/>
  <c r="BQ22"/>
  <c r="BX23"/>
  <c r="BU22"/>
  <c r="CE32"/>
  <c r="CB23"/>
  <c r="CB23" i="13"/>
  <c r="BQ22"/>
  <c r="BN21"/>
  <c r="BQ21" s="1"/>
  <c r="BX23"/>
  <c r="BU22"/>
  <c r="BX23" i="10"/>
  <c r="CE32"/>
  <c r="BQ22"/>
  <c r="BQ21"/>
  <c r="CB23" i="11"/>
  <c r="BQ22"/>
  <c r="BN21"/>
  <c r="BQ21" s="1"/>
  <c r="BX23"/>
  <c r="BU22"/>
  <c r="BC22" i="26"/>
  <c r="BN23"/>
  <c r="BQ23" s="1"/>
  <c r="CE33" i="8"/>
  <c r="BQ22"/>
  <c r="BN21"/>
  <c r="BQ21" s="1"/>
  <c r="BU22"/>
  <c r="BX23"/>
  <c r="BX32" i="9"/>
  <c r="BU23"/>
  <c r="BN22"/>
  <c r="BQ23"/>
  <c r="CB32"/>
  <c r="BG21"/>
  <c r="BJ21" s="1"/>
  <c r="BJ22"/>
  <c r="BQ23" i="7"/>
  <c r="BN22"/>
  <c r="CB32"/>
  <c r="BJ22"/>
  <c r="BG21"/>
  <c r="BJ21" s="1"/>
  <c r="BX32"/>
  <c r="BU23"/>
  <c r="CE26" i="6"/>
  <c r="CB24"/>
  <c r="BX24"/>
  <c r="CE24" i="5"/>
  <c r="BN21"/>
  <c r="BQ21" s="1"/>
  <c r="BQ22"/>
  <c r="BU32" i="4"/>
  <c r="BX32" s="1"/>
  <c r="BQ24"/>
  <c r="BN23"/>
  <c r="BG22"/>
  <c r="BJ23"/>
  <c r="BU24"/>
  <c r="BC22"/>
  <c r="AZ21"/>
  <c r="BC21" s="1"/>
  <c r="BX69" i="26"/>
  <c r="CB69" s="1"/>
  <c r="BU64"/>
  <c r="BQ64"/>
  <c r="BQ63" s="1"/>
  <c r="BN63"/>
  <c r="BX57"/>
  <c r="CB57" s="1"/>
  <c r="BU55"/>
  <c r="BX55" s="1"/>
  <c r="BX24"/>
  <c r="BG21"/>
  <c r="BJ21" s="1"/>
  <c r="BJ22"/>
  <c r="CB24"/>
  <c r="M21" i="1"/>
  <c r="J20"/>
  <c r="M20" s="1"/>
  <c r="BX32"/>
  <c r="CB32" s="1"/>
  <c r="BU31"/>
  <c r="BX31" s="1"/>
  <c r="AH49"/>
  <c r="AL49" s="1"/>
  <c r="AE48"/>
  <c r="AH48" s="1"/>
  <c r="AE57"/>
  <c r="AH58"/>
  <c r="AL58" s="1"/>
  <c r="X22"/>
  <c r="AA22" s="1"/>
  <c r="AA57"/>
  <c r="AA56" s="1"/>
  <c r="X56"/>
  <c r="BQ58" i="2"/>
  <c r="BQ57" s="1"/>
  <c r="BN57"/>
  <c r="BX63"/>
  <c r="CB63" s="1"/>
  <c r="BU58"/>
  <c r="BX51"/>
  <c r="CB51" s="1"/>
  <c r="BU49"/>
  <c r="BX49" s="1"/>
  <c r="BX34"/>
  <c r="CB34" s="1"/>
  <c r="BU32"/>
  <c r="BX32" s="1"/>
  <c r="BX26"/>
  <c r="CB26" s="1"/>
  <c r="BU24"/>
  <c r="BX24" s="1"/>
  <c r="BC22"/>
  <c r="AZ21"/>
  <c r="BC21" s="1"/>
  <c r="BJ23"/>
  <c r="BG22"/>
  <c r="BN23"/>
  <c r="AV62" i="1"/>
  <c r="AZ62" s="1"/>
  <c r="AV63"/>
  <c r="AZ63" s="1"/>
  <c r="AV55"/>
  <c r="AZ55" s="1"/>
  <c r="AZ54" s="1"/>
  <c r="BC54" s="1"/>
  <c r="AV51"/>
  <c r="AZ51" s="1"/>
  <c r="AV52"/>
  <c r="AZ52" s="1"/>
  <c r="AV50"/>
  <c r="AZ50" s="1"/>
  <c r="Q20"/>
  <c r="T20" s="1"/>
  <c r="AE22"/>
  <c r="AH22" s="1"/>
  <c r="CB23"/>
  <c r="CE23" s="1"/>
  <c r="CB23" i="8" l="1"/>
  <c r="CB22" s="1"/>
  <c r="BC22" i="3"/>
  <c r="BX23" i="5"/>
  <c r="BN22" i="26"/>
  <c r="BN21" s="1"/>
  <c r="BQ21" s="1"/>
  <c r="BU23"/>
  <c r="BU22" s="1"/>
  <c r="CE23" i="19"/>
  <c r="BX22" i="12"/>
  <c r="BX23"/>
  <c r="BJ23" i="3"/>
  <c r="BU21" i="19"/>
  <c r="BX21" s="1"/>
  <c r="CB21" i="10"/>
  <c r="BC22" i="6"/>
  <c r="AZ21"/>
  <c r="BC21" s="1"/>
  <c r="BX45"/>
  <c r="CB45" s="1"/>
  <c r="BU32"/>
  <c r="BJ23"/>
  <c r="BG22"/>
  <c r="BQ32"/>
  <c r="BN23"/>
  <c r="CE58" i="7"/>
  <c r="CE57" s="1"/>
  <c r="CB57"/>
  <c r="CB58" i="6"/>
  <c r="CE59"/>
  <c r="CE58" s="1"/>
  <c r="CE60" i="5"/>
  <c r="CE59" s="1"/>
  <c r="CB59"/>
  <c r="CE60" i="9"/>
  <c r="CE59" s="1"/>
  <c r="CB59"/>
  <c r="BX57" i="3"/>
  <c r="BX56" s="1"/>
  <c r="BU56"/>
  <c r="BX58" i="4"/>
  <c r="BX57" s="1"/>
  <c r="BU57"/>
  <c r="CE25" i="3"/>
  <c r="CB24"/>
  <c r="CE24" s="1"/>
  <c r="CE33"/>
  <c r="CB32"/>
  <c r="CE32" s="1"/>
  <c r="CE55"/>
  <c r="CB54"/>
  <c r="CE54" s="1"/>
  <c r="CE50" i="4"/>
  <c r="CB49"/>
  <c r="CE49" s="1"/>
  <c r="CE56"/>
  <c r="CB55"/>
  <c r="CE55" s="1"/>
  <c r="CE62" i="26"/>
  <c r="CB61"/>
  <c r="CE61" s="1"/>
  <c r="CE58" i="3"/>
  <c r="CB57"/>
  <c r="CE59" i="4"/>
  <c r="CB58"/>
  <c r="CE56" i="2"/>
  <c r="CB55"/>
  <c r="CE55" s="1"/>
  <c r="BX49" i="3"/>
  <c r="CB49" s="1"/>
  <c r="BU48"/>
  <c r="BX48" s="1"/>
  <c r="X21" i="1"/>
  <c r="AA21" s="1"/>
  <c r="BN23" i="3"/>
  <c r="BN22" s="1"/>
  <c r="CB23" i="5"/>
  <c r="CB22" s="1"/>
  <c r="CB23" i="12"/>
  <c r="BQ22" i="21"/>
  <c r="BN21"/>
  <c r="BQ21" s="1"/>
  <c r="BU21"/>
  <c r="BX21" s="1"/>
  <c r="BX22"/>
  <c r="CB23"/>
  <c r="BX22" i="22"/>
  <c r="BU21"/>
  <c r="BX21" s="1"/>
  <c r="CE23"/>
  <c r="CB22"/>
  <c r="CE23" i="23"/>
  <c r="CB22"/>
  <c r="BX22"/>
  <c r="BU21"/>
  <c r="BX21" s="1"/>
  <c r="CE23" i="20"/>
  <c r="CB22"/>
  <c r="BU21"/>
  <c r="BX21" s="1"/>
  <c r="BX22"/>
  <c r="CB21" i="19"/>
  <c r="CE21" s="1"/>
  <c r="CE22"/>
  <c r="BU21" i="18"/>
  <c r="BX21" s="1"/>
  <c r="BX22"/>
  <c r="CE23"/>
  <c r="CB22"/>
  <c r="CE23" i="17"/>
  <c r="CB22"/>
  <c r="BX22"/>
  <c r="BU21"/>
  <c r="BX21" s="1"/>
  <c r="CB22" i="16"/>
  <c r="CE23"/>
  <c r="BU21"/>
  <c r="BX21" s="1"/>
  <c r="BX22"/>
  <c r="BX22" i="15"/>
  <c r="BU21"/>
  <c r="BX21" s="1"/>
  <c r="CE23"/>
  <c r="CB22"/>
  <c r="CB22" i="14"/>
  <c r="CE23"/>
  <c r="BU21"/>
  <c r="BX21" s="1"/>
  <c r="BX22"/>
  <c r="BX22" i="13"/>
  <c r="BU21"/>
  <c r="BX21" s="1"/>
  <c r="CE23"/>
  <c r="CB22"/>
  <c r="CE23" i="10"/>
  <c r="BX21"/>
  <c r="BX22"/>
  <c r="BX22" i="11"/>
  <c r="BU21"/>
  <c r="BX21" s="1"/>
  <c r="CE23"/>
  <c r="CB22"/>
  <c r="BX22" i="8"/>
  <c r="BU21"/>
  <c r="BX21" s="1"/>
  <c r="CE32" i="9"/>
  <c r="CB23"/>
  <c r="BU22"/>
  <c r="BX23"/>
  <c r="BN21"/>
  <c r="BQ21" s="1"/>
  <c r="BQ22"/>
  <c r="BX23" i="7"/>
  <c r="BU22"/>
  <c r="CE32"/>
  <c r="CB23"/>
  <c r="BN21"/>
  <c r="BQ21" s="1"/>
  <c r="BQ22"/>
  <c r="CE24" i="6"/>
  <c r="BU21" i="5"/>
  <c r="BX21" s="1"/>
  <c r="BX22"/>
  <c r="CB32" i="4"/>
  <c r="CE32" s="1"/>
  <c r="BX24"/>
  <c r="BU23"/>
  <c r="BN22"/>
  <c r="BQ23"/>
  <c r="CB24"/>
  <c r="BJ22"/>
  <c r="BG21"/>
  <c r="BJ21" s="1"/>
  <c r="CE69" i="26"/>
  <c r="CB64"/>
  <c r="BX64"/>
  <c r="BX63" s="1"/>
  <c r="BU63"/>
  <c r="CE57"/>
  <c r="CB55"/>
  <c r="CE55" s="1"/>
  <c r="CE24"/>
  <c r="BJ22" i="3"/>
  <c r="BG21"/>
  <c r="BJ21" s="1"/>
  <c r="AO58" i="1"/>
  <c r="AS58" s="1"/>
  <c r="AL57"/>
  <c r="AE56"/>
  <c r="AH57"/>
  <c r="AH56" s="1"/>
  <c r="AL48"/>
  <c r="AO48" s="1"/>
  <c r="AO49"/>
  <c r="AS49" s="1"/>
  <c r="CB31"/>
  <c r="CE31" s="1"/>
  <c r="CE32"/>
  <c r="BX58" i="2"/>
  <c r="BX57" s="1"/>
  <c r="BU57"/>
  <c r="CE63"/>
  <c r="CB58"/>
  <c r="CE51"/>
  <c r="CB49"/>
  <c r="CE49" s="1"/>
  <c r="CE34"/>
  <c r="CB32"/>
  <c r="CE32" s="1"/>
  <c r="CE26"/>
  <c r="CB24"/>
  <c r="CE24" s="1"/>
  <c r="BQ23"/>
  <c r="BN22"/>
  <c r="BJ22"/>
  <c r="BG21"/>
  <c r="BJ21" s="1"/>
  <c r="BU23"/>
  <c r="BC63" i="1"/>
  <c r="BG63" s="1"/>
  <c r="BC62"/>
  <c r="BG62" s="1"/>
  <c r="BC55"/>
  <c r="BG55" s="1"/>
  <c r="BG54" s="1"/>
  <c r="BJ54" s="1"/>
  <c r="BC50"/>
  <c r="BG50" s="1"/>
  <c r="BC52"/>
  <c r="BG52" s="1"/>
  <c r="BC51"/>
  <c r="BG51" s="1"/>
  <c r="AE21"/>
  <c r="AH21" s="1"/>
  <c r="CE23" i="8" l="1"/>
  <c r="BX23" i="26"/>
  <c r="BQ23" i="3"/>
  <c r="X20" i="1"/>
  <c r="AA20" s="1"/>
  <c r="BQ22" i="26"/>
  <c r="AL22" i="1"/>
  <c r="AO22" s="1"/>
  <c r="CB23" i="26"/>
  <c r="CE23" s="1"/>
  <c r="BU23" i="3"/>
  <c r="BU22" s="1"/>
  <c r="CE23" i="5"/>
  <c r="CE45" i="6"/>
  <c r="CB32"/>
  <c r="BN22"/>
  <c r="BQ23"/>
  <c r="BG21"/>
  <c r="BJ21" s="1"/>
  <c r="BJ22"/>
  <c r="BX32"/>
  <c r="BU23"/>
  <c r="CE49" i="3"/>
  <c r="CB48"/>
  <c r="CE48" s="1"/>
  <c r="CB22" i="12"/>
  <c r="CE23"/>
  <c r="CE58" i="4"/>
  <c r="CE57" s="1"/>
  <c r="CB57"/>
  <c r="CB56" i="3"/>
  <c r="CE57"/>
  <c r="CE56" s="1"/>
  <c r="CE23" i="21"/>
  <c r="CB22"/>
  <c r="CE22" i="22"/>
  <c r="CB21"/>
  <c r="CE21" s="1"/>
  <c r="CE22" i="23"/>
  <c r="CB21"/>
  <c r="CE21" s="1"/>
  <c r="CB21" i="20"/>
  <c r="CE21" s="1"/>
  <c r="CE22"/>
  <c r="CE22" i="18"/>
  <c r="CB21"/>
  <c r="CE21" s="1"/>
  <c r="CE22" i="17"/>
  <c r="CB21"/>
  <c r="CE21" s="1"/>
  <c r="CB21" i="16"/>
  <c r="CE21" s="1"/>
  <c r="CE22"/>
  <c r="CE22" i="15"/>
  <c r="CB21"/>
  <c r="CE21" s="1"/>
  <c r="CE22" i="14"/>
  <c r="CB21"/>
  <c r="CE21" s="1"/>
  <c r="CE22" i="13"/>
  <c r="CB21"/>
  <c r="CE21" s="1"/>
  <c r="CE22" i="10"/>
  <c r="CE21"/>
  <c r="CE22" i="11"/>
  <c r="CB21"/>
  <c r="CE21" s="1"/>
  <c r="CE22" i="8"/>
  <c r="CB21"/>
  <c r="CE21" s="1"/>
  <c r="BU21" i="9"/>
  <c r="BX21" s="1"/>
  <c r="BX22"/>
  <c r="CB22"/>
  <c r="CE23"/>
  <c r="CE23" i="7"/>
  <c r="CB22"/>
  <c r="BU21"/>
  <c r="BX21" s="1"/>
  <c r="BX22"/>
  <c r="CB21" i="5"/>
  <c r="CE21" s="1"/>
  <c r="CE22"/>
  <c r="CE24" i="4"/>
  <c r="CB23"/>
  <c r="BU22"/>
  <c r="BX23"/>
  <c r="BQ22"/>
  <c r="BN21"/>
  <c r="BQ21" s="1"/>
  <c r="CE64" i="26"/>
  <c r="CE63" s="1"/>
  <c r="CB63"/>
  <c r="BX22"/>
  <c r="BU21"/>
  <c r="BX21" s="1"/>
  <c r="BQ22" i="3"/>
  <c r="BN21"/>
  <c r="BQ21" s="1"/>
  <c r="AS48" i="1"/>
  <c r="AV48" s="1"/>
  <c r="AV49"/>
  <c r="AZ49" s="1"/>
  <c r="AL56"/>
  <c r="AO57"/>
  <c r="AO56" s="1"/>
  <c r="AV58"/>
  <c r="AZ58" s="1"/>
  <c r="AS57"/>
  <c r="CE58" i="2"/>
  <c r="CE57" s="1"/>
  <c r="CB57"/>
  <c r="BX23"/>
  <c r="BU22"/>
  <c r="BQ22"/>
  <c r="BN21"/>
  <c r="BQ21" s="1"/>
  <c r="CB23"/>
  <c r="BJ63" i="1"/>
  <c r="BN63" s="1"/>
  <c r="BJ62"/>
  <c r="BN62" s="1"/>
  <c r="BJ55"/>
  <c r="BN55" s="1"/>
  <c r="BN54" s="1"/>
  <c r="BQ54" s="1"/>
  <c r="BJ52"/>
  <c r="BN52" s="1"/>
  <c r="BJ51"/>
  <c r="BN51" s="1"/>
  <c r="BJ50"/>
  <c r="BN50" s="1"/>
  <c r="AL21" l="1"/>
  <c r="AO21" s="1"/>
  <c r="CB22" i="26"/>
  <c r="CB21" s="1"/>
  <c r="CE21" s="1"/>
  <c r="BX23" i="3"/>
  <c r="CB23"/>
  <c r="CB22" s="1"/>
  <c r="AS22" i="1"/>
  <c r="AV22" s="1"/>
  <c r="BQ22" i="6"/>
  <c r="BN21"/>
  <c r="BQ21" s="1"/>
  <c r="BX23"/>
  <c r="BU22"/>
  <c r="CE32"/>
  <c r="CB23"/>
  <c r="CB21" i="12"/>
  <c r="CE21" s="1"/>
  <c r="CE22"/>
  <c r="CE22" i="21"/>
  <c r="CB21"/>
  <c r="CE21" s="1"/>
  <c r="CB21" i="9"/>
  <c r="CE21" s="1"/>
  <c r="CE22"/>
  <c r="CB21" i="7"/>
  <c r="CE21" s="1"/>
  <c r="CE22"/>
  <c r="CB22" i="4"/>
  <c r="CE23"/>
  <c r="BX22"/>
  <c r="BU21"/>
  <c r="BX21" s="1"/>
  <c r="BX22" i="3"/>
  <c r="BU21"/>
  <c r="BX21" s="1"/>
  <c r="AV57" i="1"/>
  <c r="AV56" s="1"/>
  <c r="AS56"/>
  <c r="AZ48"/>
  <c r="BC48" s="1"/>
  <c r="BC49"/>
  <c r="BG49" s="1"/>
  <c r="BC58"/>
  <c r="BG58" s="1"/>
  <c r="AZ57"/>
  <c r="CE23" i="2"/>
  <c r="CB22"/>
  <c r="BX22"/>
  <c r="BU21"/>
  <c r="BX21" s="1"/>
  <c r="BQ62" i="1"/>
  <c r="BU62" s="1"/>
  <c r="BQ63"/>
  <c r="BU63" s="1"/>
  <c r="BQ55"/>
  <c r="BU55" s="1"/>
  <c r="BU54" s="1"/>
  <c r="BX54" s="1"/>
  <c r="BQ51"/>
  <c r="BU51" s="1"/>
  <c r="BQ50"/>
  <c r="BU50" s="1"/>
  <c r="BQ52"/>
  <c r="BU52" s="1"/>
  <c r="AE20"/>
  <c r="AH20" s="1"/>
  <c r="CE22" i="26" l="1"/>
  <c r="CE23" i="3"/>
  <c r="AS21" i="1"/>
  <c r="AV21" s="1"/>
  <c r="CE23" i="6"/>
  <c r="CB22"/>
  <c r="BX22"/>
  <c r="BU21"/>
  <c r="BX21" s="1"/>
  <c r="AZ22" i="1"/>
  <c r="BC22" s="1"/>
  <c r="CE22" i="4"/>
  <c r="CB21"/>
  <c r="CE21" s="1"/>
  <c r="CE22" i="3"/>
  <c r="CB21"/>
  <c r="CE21" s="1"/>
  <c r="BC57" i="1"/>
  <c r="BC56" s="1"/>
  <c r="AZ56"/>
  <c r="BG48"/>
  <c r="BJ48" s="1"/>
  <c r="BJ49"/>
  <c r="BN49" s="1"/>
  <c r="BG57"/>
  <c r="BJ58"/>
  <c r="BN58" s="1"/>
  <c r="CE22" i="2"/>
  <c r="CB21"/>
  <c r="CE21" s="1"/>
  <c r="BX63" i="1"/>
  <c r="BX62"/>
  <c r="BX55"/>
  <c r="CB55" s="1"/>
  <c r="CB54" s="1"/>
  <c r="CE54" s="1"/>
  <c r="BX50"/>
  <c r="BX52"/>
  <c r="BX51"/>
  <c r="CE22" i="6" l="1"/>
  <c r="CB21"/>
  <c r="CE21" s="1"/>
  <c r="AZ21" i="1"/>
  <c r="BC21" s="1"/>
  <c r="BG22"/>
  <c r="BJ22" s="1"/>
  <c r="CB51"/>
  <c r="CE51" s="1"/>
  <c r="CB50"/>
  <c r="CE50" s="1"/>
  <c r="CB62"/>
  <c r="CE62" s="1"/>
  <c r="BN57"/>
  <c r="BQ58"/>
  <c r="BU58" s="1"/>
  <c r="BN48"/>
  <c r="BQ48" s="1"/>
  <c r="BQ49"/>
  <c r="BU49" s="1"/>
  <c r="CB52"/>
  <c r="CE52" s="1"/>
  <c r="CB63"/>
  <c r="CE63" s="1"/>
  <c r="BJ57"/>
  <c r="BJ56" s="1"/>
  <c r="BG56"/>
  <c r="CE55"/>
  <c r="AL20"/>
  <c r="AO20" s="1"/>
  <c r="BG21" l="1"/>
  <c r="BJ21" s="1"/>
  <c r="BN22"/>
  <c r="BQ22" s="1"/>
  <c r="BU48"/>
  <c r="BX48" s="1"/>
  <c r="BX49"/>
  <c r="CB49" s="1"/>
  <c r="BU57"/>
  <c r="BX58"/>
  <c r="CB58" s="1"/>
  <c r="BQ57"/>
  <c r="BQ56" s="1"/>
  <c r="BN56"/>
  <c r="BN21" l="1"/>
  <c r="BQ21" s="1"/>
  <c r="BU22"/>
  <c r="BX22" s="1"/>
  <c r="CB57"/>
  <c r="CE58"/>
  <c r="CE49"/>
  <c r="CB48"/>
  <c r="CE48" s="1"/>
  <c r="BX57"/>
  <c r="BX56" s="1"/>
  <c r="BU56"/>
  <c r="AS20"/>
  <c r="AV20" s="1"/>
  <c r="BU21" l="1"/>
  <c r="BX21" s="1"/>
  <c r="CE57"/>
  <c r="CE56" s="1"/>
  <c r="CB56"/>
  <c r="CB22"/>
  <c r="CE22" s="1"/>
  <c r="AZ20"/>
  <c r="BC20" s="1"/>
  <c r="CB21" l="1"/>
  <c r="CE21" s="1"/>
  <c r="BG20"/>
  <c r="BJ20" s="1"/>
  <c r="BN20" l="1"/>
  <c r="BQ20" s="1"/>
  <c r="BU20" l="1"/>
  <c r="BX20" s="1"/>
  <c r="CB20" l="1"/>
  <c r="CE20" s="1"/>
  <c r="M47" i="20"/>
  <c r="J23"/>
  <c r="M23" s="1"/>
  <c r="J22" l="1"/>
  <c r="J21" s="1"/>
  <c r="M21" s="1"/>
  <c r="M22" l="1"/>
</calcChain>
</file>

<file path=xl/comments1.xml><?xml version="1.0" encoding="utf-8"?>
<comments xmlns="http://schemas.openxmlformats.org/spreadsheetml/2006/main">
  <authors>
    <author>Федор</author>
  </authors>
  <commentList>
    <comment ref="O32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Федор</author>
  </authors>
  <commentList>
    <comment ref="R52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abcde</author>
  </authors>
  <commentList>
    <comment ref="S33" authorId="0">
      <text>
        <r>
          <rPr>
            <b/>
            <sz val="9"/>
            <color indexed="81"/>
            <rFont val="Tahoma"/>
            <family val="2"/>
            <charset val="204"/>
          </rPr>
          <t>abcde: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<sst xmlns="http://schemas.openxmlformats.org/spreadsheetml/2006/main" count="19157" uniqueCount="170">
  <si>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</si>
  <si>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</si>
  <si>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</si>
  <si>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</si>
  <si>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</si>
  <si>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 І-ІІІ ступенів №12 _______________________________
</t>
  </si>
  <si>
    <t>Установа                                                                                                                                                              Запорізька спеціалізована школа фізичної культури І-ІІІ ступенів № 18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</si>
  <si>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</si>
  <si>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</si>
  <si>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</si>
  <si>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</si>
  <si>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</si>
  <si>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</si>
  <si>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 xml:space="preserve">Установа                                                                                                         Запорізька загальноосвітня школа І-ІІІ ступенів №4  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</si>
  <si>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</si>
  <si>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Територія                                                                                                        м.Запоріжжя, Шевченківський район_________________</t>
  </si>
  <si>
    <t>Організаційно-правова форма господарювання                                    Комунальна організація (установа, заклад)____________</t>
  </si>
  <si>
    <t>Код та назва відомчої класифікації видатків та кредитування державного бюджету                 ____________________________</t>
  </si>
  <si>
    <t>Код та назва типової відомчої класифікації видатків та кредитування місцевих бюджетів      06 Орган з питань освіти і науки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</si>
  <si>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</si>
  <si>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</si>
  <si>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</si>
  <si>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</si>
  <si>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</si>
  <si>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</si>
  <si>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</si>
  <si>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</si>
  <si>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</si>
  <si>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</si>
  <si>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</si>
  <si>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</si>
  <si>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</si>
  <si>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</si>
  <si>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</si>
  <si>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</si>
  <si>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</si>
  <si>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</si>
  <si>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</si>
  <si>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</si>
  <si>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</si>
  <si>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</si>
  <si>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</si>
  <si>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</si>
  <si>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</si>
  <si>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</si>
  <si>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</si>
  <si>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</si>
  <si>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</si>
  <si>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</si>
  <si>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Перевезення підручників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</si>
  <si>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</si>
  <si>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</si>
  <si>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</si>
  <si>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</si>
  <si>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</si>
  <si>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</si>
  <si>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</si>
  <si>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</si>
  <si>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</si>
  <si>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</si>
  <si>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</si>
  <si>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</si>
  <si>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</si>
  <si>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</si>
  <si>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</si>
  <si>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</si>
  <si>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</si>
  <si>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</si>
  <si>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</si>
  <si>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</si>
  <si>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</si>
  <si>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</si>
  <si>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</si>
  <si>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</si>
  <si>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</si>
  <si>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</si>
  <si>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</si>
  <si>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</si>
  <si>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</si>
  <si>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</si>
  <si>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</si>
  <si>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</si>
  <si>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</si>
  <si>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</si>
  <si>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</si>
  <si>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</si>
  <si>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</si>
  <si>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</si>
  <si>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</si>
  <si>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</si>
  <si>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</si>
  <si>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</si>
  <si>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</si>
  <si>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</si>
  <si>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</si>
  <si>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</si>
  <si>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</si>
  <si>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</si>
  <si>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</si>
  <si>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t>Установа                                                                                                                                                              Запорізький ліцей №34</t>
  </si>
  <si>
    <t>Установа                                                                                                                                                              Запорізький навчально виховний комплекс № 42</t>
  </si>
  <si>
    <t>Установа                                                                                                                                                              Запорізька загальноосвітня школа І-ІІІ ступенів №52</t>
  </si>
  <si>
    <t>Установа                                                                                                                                                              Запорізька загальноосвітня школа І-ІІ ступенів № 53</t>
  </si>
  <si>
    <t>Установа                                                                                                                                                              Запорізькийнавчально-виховний комплекс № 60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</si>
  <si>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І-ІІІ ступенів № 55
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</si>
  <si>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І-ІІІ ступенів №65
</t>
  </si>
  <si>
    <t>Установа                                                                                                                                                              Запорізькийнавчально-виховний комплекс № 63</t>
  </si>
  <si>
    <t>Установа                                                                                                                                                              Запорізький навчально-виховний комплекс   № 64</t>
  </si>
  <si>
    <t>Установа                                                                                                                                                              Запорізька загальноосвітня школа  І-ІІІ ступенів № 77</t>
  </si>
  <si>
    <t>Установа                                                                                                                                                              Запорізька гімназія №93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</si>
  <si>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 І-ІІІ ступенів № 95 
</t>
  </si>
  <si>
    <t>Установа                                                                                                                                                              Загальноосвітня школа І-ІІІ ступенів № 101</t>
  </si>
  <si>
    <t>Установа                                                                                                                                                              Запорізький навчально-виховний комплекс №111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</si>
  <si>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«Вибір» 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</si>
  <si>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«Мрія» </t>
  </si>
  <si>
    <t>Установа                                                                                                                                                              Запорізький навчально-виховний комплекс «Освіта»</t>
  </si>
  <si>
    <t>Установа                                                                                                                                                              Запорізька загальноосвітня школа І ступеня «Прогрес»</t>
  </si>
  <si>
    <t>Установа                                                                                                                                                              Запорізький багатопрофільний ліцей «Перспектива»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</si>
  <si>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І ступеня «Світанок» </t>
  </si>
  <si>
    <t>за 2019р.</t>
  </si>
  <si>
    <t>за  2019р.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</si>
  <si>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</si>
  <si>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</si>
  <si>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Щит пожежний, стволи, рукава</t>
  </si>
  <si>
    <t xml:space="preserve">Освітлення до виборів </t>
  </si>
  <si>
    <t>Оренда тел на вибори</t>
  </si>
  <si>
    <t>Протипожежна сигналізація</t>
  </si>
  <si>
    <t>Встановлення електроприладів</t>
  </si>
  <si>
    <t>Промивка труб</t>
  </si>
  <si>
    <t>Перевірка теплолічильників</t>
  </si>
  <si>
    <t>Залишок на кінець звітного періоду  (ЛИСТОПАД)</t>
  </si>
  <si>
    <t>Установа                                                                                                                                                              Запорізький навчально виховний комплекс №19 Запорізької міської ради</t>
  </si>
  <si>
    <t>Страхування водіїв</t>
  </si>
  <si>
    <t>Доставка підручників</t>
  </si>
  <si>
    <t>Аналіз вод</t>
  </si>
  <si>
    <t>Перевірка лічильн хол води</t>
  </si>
  <si>
    <t>Держперевірка монометрів</t>
  </si>
  <si>
    <t>Курс дошкілля</t>
  </si>
  <si>
    <t>Вивіз ст вод</t>
  </si>
  <si>
    <t>Заміна дверей в електрощітовій</t>
  </si>
  <si>
    <t>Придбання білизни</t>
  </si>
  <si>
    <t>Обслуговування стадіонів</t>
  </si>
  <si>
    <t>Оренда прим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</si>
  <si>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</si>
  <si>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</si>
  <si>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</si>
  <si>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</si>
  <si>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Засоби протипожежної безпеки</t>
  </si>
  <si>
    <t xml:space="preserve">Засоби протипожежної безпеки </t>
  </si>
  <si>
    <t>Постільна білизна, рушники</t>
  </si>
  <si>
    <t>Оренда утримання будинку</t>
  </si>
  <si>
    <t>Інвентаризація об"єкту нерухомості</t>
  </si>
  <si>
    <t xml:space="preserve">Оренда приміщень </t>
  </si>
  <si>
    <t>Навчання у сферіц цивільного захисту</t>
  </si>
  <si>
    <t>Навчання у сфері цивільного захисту</t>
  </si>
  <si>
    <t xml:space="preserve">Оренда приміщення </t>
  </si>
  <si>
    <t>Курси Охорони праці</t>
  </si>
  <si>
    <t>Курси з  Охорони праці</t>
  </si>
  <si>
    <t>Курси з охорони праці</t>
  </si>
  <si>
    <t>Курси з Охорони праці</t>
  </si>
  <si>
    <t>Депутати міської ради ( Придбання прєктору)</t>
  </si>
  <si>
    <t>Депутати міської ради ( Придбання будівельних матеріальв, гімнастичних килимків,облаштування вестебюлю)</t>
  </si>
  <si>
    <t>Депутати міської ради ( Загальнобудівельні роботи)</t>
  </si>
  <si>
    <t>Депутати міської ради ( Придбання ліноліуму)</t>
  </si>
  <si>
    <t>Депутати міської ради ( Придбання будівельних матеріалів, придбання меблів для класних кімнат)</t>
  </si>
  <si>
    <t>Депутати міської ради Придбання будівельних матеріалів, та виконання ремонтних робіт в актовому залі)</t>
  </si>
  <si>
    <t>Депутати міської ради ( Придбання лакофарбових матеріалів)</t>
  </si>
  <si>
    <t>Депутати областної ради ( Придбання та встановлення вікон)</t>
  </si>
  <si>
    <t>Депутати областної ради ( Встановлення світильників)</t>
  </si>
  <si>
    <t xml:space="preserve">Депутати міської ради </t>
  </si>
</sst>
</file>

<file path=xl/styles.xml><?xml version="1.0" encoding="utf-8"?>
<styleSheet xmlns="http://schemas.openxmlformats.org/spreadsheetml/2006/main">
  <numFmts count="1">
    <numFmt numFmtId="164" formatCode="#,##0.00\ &quot;₴&quot;"/>
  </numFmts>
  <fonts count="21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43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  <xf numFmtId="3" fontId="9" fillId="4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16" xfId="1" applyFont="1" applyFill="1" applyBorder="1" applyAlignment="1">
      <alignment wrapText="1"/>
    </xf>
    <xf numFmtId="3" fontId="14" fillId="6" borderId="11" xfId="1" applyNumberFormat="1" applyFont="1" applyFill="1" applyBorder="1" applyAlignment="1">
      <alignment horizontal="center"/>
    </xf>
    <xf numFmtId="3" fontId="16" fillId="6" borderId="11" xfId="1" applyNumberFormat="1" applyFont="1" applyFill="1" applyBorder="1" applyAlignment="1">
      <alignment horizontal="center"/>
    </xf>
    <xf numFmtId="0" fontId="18" fillId="6" borderId="11" xfId="1" applyFont="1" applyFill="1" applyBorder="1" applyAlignment="1">
      <alignment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top"/>
    </xf>
    <xf numFmtId="3" fontId="15" fillId="5" borderId="12" xfId="1" applyNumberFormat="1" applyFont="1" applyFill="1" applyBorder="1" applyAlignment="1">
      <alignment horizontal="center"/>
    </xf>
    <xf numFmtId="0" fontId="16" fillId="6" borderId="11" xfId="1" applyFont="1" applyFill="1" applyBorder="1" applyAlignment="1">
      <alignment horizontal="center" vertical="top"/>
    </xf>
    <xf numFmtId="3" fontId="9" fillId="4" borderId="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6" borderId="0" xfId="0" applyFont="1" applyFill="1" applyAlignment="1">
      <alignment vertical="top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center" vertical="top" wrapText="1"/>
    </xf>
    <xf numFmtId="3" fontId="9" fillId="4" borderId="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8" fillId="6" borderId="11" xfId="1" applyFont="1" applyFill="1" applyBorder="1" applyAlignment="1">
      <alignment vertical="top" wrapText="1"/>
    </xf>
    <xf numFmtId="3" fontId="14" fillId="6" borderId="11" xfId="1" applyNumberFormat="1" applyFont="1" applyFill="1" applyBorder="1" applyAlignment="1">
      <alignment horizontal="center" vertical="top"/>
    </xf>
    <xf numFmtId="3" fontId="16" fillId="6" borderId="11" xfId="1" applyNumberFormat="1" applyFont="1" applyFill="1" applyBorder="1" applyAlignment="1">
      <alignment horizontal="center" vertical="top"/>
    </xf>
    <xf numFmtId="3" fontId="9" fillId="4" borderId="13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9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6" fillId="2" borderId="10" xfId="0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10" fillId="10" borderId="0" xfId="0" applyFont="1" applyFill="1" applyAlignment="1"/>
    <xf numFmtId="0" fontId="0" fillId="10" borderId="0" xfId="0" applyFont="1" applyFill="1" applyAlignment="1"/>
    <xf numFmtId="0" fontId="9" fillId="11" borderId="11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3" fontId="9" fillId="11" borderId="4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9" fillId="11" borderId="3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horizontal="center" vertical="center" wrapText="1"/>
    </xf>
    <xf numFmtId="3" fontId="6" fillId="11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4" fontId="6" fillId="2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wrapText="1"/>
    </xf>
    <xf numFmtId="4" fontId="16" fillId="6" borderId="11" xfId="1" applyNumberFormat="1" applyFont="1" applyFill="1" applyBorder="1" applyAlignment="1">
      <alignment horizontal="center"/>
    </xf>
    <xf numFmtId="4" fontId="15" fillId="5" borderId="12" xfId="1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3" fontId="9" fillId="2" borderId="9" xfId="0" applyNumberFormat="1" applyFont="1" applyFill="1" applyBorder="1" applyAlignment="1">
      <alignment horizontal="center" vertical="top" wrapText="1"/>
    </xf>
    <xf numFmtId="4" fontId="16" fillId="6" borderId="11" xfId="1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15"/>
  <sheetViews>
    <sheetView view="pageBreakPreview" topLeftCell="AM31" zoomScaleNormal="60" zoomScaleSheetLayoutView="100" workbookViewId="0">
      <selection activeCell="AS41" sqref="AS41"/>
    </sheetView>
  </sheetViews>
  <sheetFormatPr defaultColWidth="14.42578125" defaultRowHeight="15" customHeight="1"/>
  <cols>
    <col min="1" max="1" width="57.85546875" bestFit="1" customWidth="1"/>
    <col min="2" max="2" width="10.85546875" customWidth="1"/>
    <col min="3" max="3" width="16.5703125" customWidth="1"/>
    <col min="4" max="4" width="13.7109375" customWidth="1"/>
    <col min="5" max="5" width="12.7109375" customWidth="1"/>
    <col min="6" max="6" width="16.7109375" customWidth="1"/>
    <col min="7" max="7" width="9.7109375" customWidth="1"/>
    <col min="8" max="8" width="53" bestFit="1" customWidth="1"/>
    <col min="9" max="9" width="17.42578125" customWidth="1"/>
    <col min="10" max="10" width="13.85546875" customWidth="1"/>
    <col min="11" max="11" width="15.28515625" customWidth="1"/>
    <col min="12" max="12" width="13.85546875" customWidth="1"/>
    <col min="13" max="13" width="19.28515625" customWidth="1"/>
    <col min="15" max="15" width="53" bestFit="1" customWidth="1"/>
    <col min="22" max="22" width="53" bestFit="1" customWidth="1"/>
    <col min="29" max="29" width="53" bestFit="1" customWidth="1"/>
    <col min="36" max="36" width="53" bestFit="1" customWidth="1"/>
    <col min="43" max="43" width="53" bestFit="1" customWidth="1"/>
    <col min="50" max="50" width="53" bestFit="1" customWidth="1"/>
    <col min="57" max="57" width="53" bestFit="1" customWidth="1"/>
    <col min="64" max="64" width="53" bestFit="1" customWidth="1"/>
    <col min="71" max="71" width="53" bestFit="1" customWidth="1"/>
    <col min="78" max="78" width="53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119</v>
      </c>
      <c r="B6" s="137"/>
      <c r="C6" s="137"/>
      <c r="D6" s="137"/>
      <c r="E6" s="137"/>
      <c r="F6" s="137"/>
      <c r="G6" s="137"/>
      <c r="H6" s="140" t="s">
        <v>119</v>
      </c>
      <c r="I6" s="137"/>
      <c r="J6" s="137"/>
      <c r="K6" s="137"/>
      <c r="L6" s="137"/>
      <c r="M6" s="137"/>
      <c r="N6" s="137"/>
      <c r="O6" s="140" t="s">
        <v>119</v>
      </c>
      <c r="P6" s="137"/>
      <c r="Q6" s="137"/>
      <c r="R6" s="137"/>
      <c r="S6" s="137"/>
      <c r="T6" s="137"/>
      <c r="U6" s="137"/>
      <c r="V6" s="140" t="s">
        <v>119</v>
      </c>
      <c r="W6" s="137"/>
      <c r="X6" s="137"/>
      <c r="Y6" s="137"/>
      <c r="Z6" s="137"/>
      <c r="AA6" s="137"/>
      <c r="AB6" s="137"/>
      <c r="AC6" s="140" t="s">
        <v>119</v>
      </c>
      <c r="AD6" s="137"/>
      <c r="AE6" s="137"/>
      <c r="AF6" s="137"/>
      <c r="AG6" s="137"/>
      <c r="AH6" s="137"/>
      <c r="AI6" s="137"/>
      <c r="AJ6" s="140" t="s">
        <v>119</v>
      </c>
      <c r="AK6" s="137"/>
      <c r="AL6" s="137"/>
      <c r="AM6" s="137"/>
      <c r="AN6" s="137"/>
      <c r="AO6" s="137"/>
      <c r="AP6" s="137"/>
      <c r="AQ6" s="140" t="s">
        <v>119</v>
      </c>
      <c r="AR6" s="137"/>
      <c r="AS6" s="137"/>
      <c r="AT6" s="137"/>
      <c r="AU6" s="137"/>
      <c r="AV6" s="137"/>
      <c r="AW6" s="137"/>
      <c r="AX6" s="140" t="s">
        <v>119</v>
      </c>
      <c r="AY6" s="137"/>
      <c r="AZ6" s="137"/>
      <c r="BA6" s="137"/>
      <c r="BB6" s="137"/>
      <c r="BC6" s="137"/>
      <c r="BD6" s="137"/>
      <c r="BE6" s="140" t="s">
        <v>119</v>
      </c>
      <c r="BF6" s="137"/>
      <c r="BG6" s="137"/>
      <c r="BH6" s="137"/>
      <c r="BI6" s="137"/>
      <c r="BJ6" s="137"/>
      <c r="BK6" s="137"/>
      <c r="BL6" s="140" t="s">
        <v>119</v>
      </c>
      <c r="BM6" s="137"/>
      <c r="BN6" s="137"/>
      <c r="BO6" s="137"/>
      <c r="BP6" s="137"/>
      <c r="BQ6" s="137"/>
      <c r="BR6" s="137"/>
      <c r="BS6" s="140" t="s">
        <v>119</v>
      </c>
      <c r="BT6" s="137"/>
      <c r="BU6" s="137"/>
      <c r="BV6" s="137"/>
      <c r="BW6" s="137"/>
      <c r="BX6" s="137"/>
      <c r="BY6" s="137"/>
      <c r="BZ6" s="140" t="s">
        <v>119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6" t="s">
        <v>13</v>
      </c>
      <c r="B8" s="137"/>
      <c r="C8" s="137"/>
      <c r="D8" s="137"/>
      <c r="E8" s="137"/>
      <c r="F8" s="137"/>
      <c r="G8" s="137"/>
      <c r="H8" s="136" t="s">
        <v>13</v>
      </c>
      <c r="I8" s="137"/>
      <c r="J8" s="137"/>
      <c r="K8" s="137"/>
      <c r="L8" s="137"/>
      <c r="M8" s="137"/>
      <c r="N8" s="137"/>
      <c r="O8" s="136" t="s">
        <v>13</v>
      </c>
      <c r="P8" s="137"/>
      <c r="Q8" s="137"/>
      <c r="R8" s="137"/>
      <c r="S8" s="137"/>
      <c r="T8" s="137"/>
      <c r="U8" s="137"/>
      <c r="V8" s="136" t="s">
        <v>13</v>
      </c>
      <c r="W8" s="137"/>
      <c r="X8" s="137"/>
      <c r="Y8" s="137"/>
      <c r="Z8" s="137"/>
      <c r="AA8" s="137"/>
      <c r="AB8" s="137"/>
      <c r="AC8" s="136" t="s">
        <v>13</v>
      </c>
      <c r="AD8" s="137"/>
      <c r="AE8" s="137"/>
      <c r="AF8" s="137"/>
      <c r="AG8" s="137"/>
      <c r="AH8" s="137"/>
      <c r="AI8" s="137"/>
      <c r="AJ8" s="136" t="s">
        <v>13</v>
      </c>
      <c r="AK8" s="137"/>
      <c r="AL8" s="137"/>
      <c r="AM8" s="137"/>
      <c r="AN8" s="137"/>
      <c r="AO8" s="137"/>
      <c r="AP8" s="137"/>
      <c r="AQ8" s="136" t="s">
        <v>13</v>
      </c>
      <c r="AR8" s="137"/>
      <c r="AS8" s="137"/>
      <c r="AT8" s="137"/>
      <c r="AU8" s="137"/>
      <c r="AV8" s="137"/>
      <c r="AW8" s="137"/>
      <c r="AX8" s="136" t="s">
        <v>13</v>
      </c>
      <c r="AY8" s="137"/>
      <c r="AZ8" s="137"/>
      <c r="BA8" s="137"/>
      <c r="BB8" s="137"/>
      <c r="BC8" s="137"/>
      <c r="BD8" s="137"/>
      <c r="BE8" s="136" t="s">
        <v>13</v>
      </c>
      <c r="BF8" s="137"/>
      <c r="BG8" s="137"/>
      <c r="BH8" s="137"/>
      <c r="BI8" s="137"/>
      <c r="BJ8" s="137"/>
      <c r="BK8" s="137"/>
      <c r="BL8" s="136" t="s">
        <v>13</v>
      </c>
      <c r="BM8" s="137"/>
      <c r="BN8" s="137"/>
      <c r="BO8" s="137"/>
      <c r="BP8" s="137"/>
      <c r="BQ8" s="137"/>
      <c r="BR8" s="137"/>
      <c r="BS8" s="136" t="s">
        <v>13</v>
      </c>
      <c r="BT8" s="137"/>
      <c r="BU8" s="137"/>
      <c r="BV8" s="137"/>
      <c r="BW8" s="137"/>
      <c r="BX8" s="137"/>
      <c r="BY8" s="137"/>
      <c r="BZ8" s="136" t="s">
        <v>13</v>
      </c>
      <c r="CA8" s="137"/>
      <c r="CB8" s="137"/>
      <c r="CC8" s="137"/>
      <c r="CD8" s="137"/>
      <c r="CE8" s="137"/>
      <c r="CF8" s="137"/>
    </row>
    <row r="9" spans="1:84">
      <c r="A9" s="136" t="s">
        <v>15</v>
      </c>
      <c r="B9" s="137"/>
      <c r="C9" s="137"/>
      <c r="D9" s="137"/>
      <c r="E9" s="137"/>
      <c r="F9" s="137"/>
      <c r="G9" s="137"/>
      <c r="H9" s="136" t="s">
        <v>15</v>
      </c>
      <c r="I9" s="137"/>
      <c r="J9" s="137"/>
      <c r="K9" s="137"/>
      <c r="L9" s="137"/>
      <c r="M9" s="137"/>
      <c r="N9" s="137"/>
      <c r="O9" s="136" t="s">
        <v>15</v>
      </c>
      <c r="P9" s="137"/>
      <c r="Q9" s="137"/>
      <c r="R9" s="137"/>
      <c r="S9" s="137"/>
      <c r="T9" s="137"/>
      <c r="U9" s="137"/>
      <c r="V9" s="136" t="s">
        <v>15</v>
      </c>
      <c r="W9" s="137"/>
      <c r="X9" s="137"/>
      <c r="Y9" s="137"/>
      <c r="Z9" s="137"/>
      <c r="AA9" s="137"/>
      <c r="AB9" s="137"/>
      <c r="AC9" s="136" t="s">
        <v>15</v>
      </c>
      <c r="AD9" s="137"/>
      <c r="AE9" s="137"/>
      <c r="AF9" s="137"/>
      <c r="AG9" s="137"/>
      <c r="AH9" s="137"/>
      <c r="AI9" s="137"/>
      <c r="AJ9" s="136" t="s">
        <v>15</v>
      </c>
      <c r="AK9" s="137"/>
      <c r="AL9" s="137"/>
      <c r="AM9" s="137"/>
      <c r="AN9" s="137"/>
      <c r="AO9" s="137"/>
      <c r="AP9" s="137"/>
      <c r="AQ9" s="136" t="s">
        <v>15</v>
      </c>
      <c r="AR9" s="137"/>
      <c r="AS9" s="137"/>
      <c r="AT9" s="137"/>
      <c r="AU9" s="137"/>
      <c r="AV9" s="137"/>
      <c r="AW9" s="137"/>
      <c r="AX9" s="136" t="s">
        <v>15</v>
      </c>
      <c r="AY9" s="137"/>
      <c r="AZ9" s="137"/>
      <c r="BA9" s="137"/>
      <c r="BB9" s="137"/>
      <c r="BC9" s="137"/>
      <c r="BD9" s="137"/>
      <c r="BE9" s="136" t="s">
        <v>15</v>
      </c>
      <c r="BF9" s="137"/>
      <c r="BG9" s="137"/>
      <c r="BH9" s="137"/>
      <c r="BI9" s="137"/>
      <c r="BJ9" s="137"/>
      <c r="BK9" s="137"/>
      <c r="BL9" s="136" t="s">
        <v>15</v>
      </c>
      <c r="BM9" s="137"/>
      <c r="BN9" s="137"/>
      <c r="BO9" s="137"/>
      <c r="BP9" s="137"/>
      <c r="BQ9" s="137"/>
      <c r="BR9" s="137"/>
      <c r="BS9" s="136" t="s">
        <v>15</v>
      </c>
      <c r="BT9" s="137"/>
      <c r="BU9" s="137"/>
      <c r="BV9" s="137"/>
      <c r="BW9" s="137"/>
      <c r="BX9" s="137"/>
      <c r="BY9" s="137"/>
      <c r="BZ9" s="136" t="s">
        <v>15</v>
      </c>
      <c r="CA9" s="137"/>
      <c r="CB9" s="137"/>
      <c r="CC9" s="137"/>
      <c r="CD9" s="137"/>
      <c r="CE9" s="137"/>
      <c r="CF9" s="137"/>
    </row>
    <row r="10" spans="1:84">
      <c r="A10" s="136" t="s">
        <v>16</v>
      </c>
      <c r="B10" s="137"/>
      <c r="C10" s="137"/>
      <c r="D10" s="137"/>
      <c r="E10" s="137"/>
      <c r="F10" s="137"/>
      <c r="G10" s="137"/>
      <c r="H10" s="136" t="s">
        <v>16</v>
      </c>
      <c r="I10" s="137"/>
      <c r="J10" s="137"/>
      <c r="K10" s="137"/>
      <c r="L10" s="137"/>
      <c r="M10" s="137"/>
      <c r="N10" s="137"/>
      <c r="O10" s="136" t="s">
        <v>16</v>
      </c>
      <c r="P10" s="137"/>
      <c r="Q10" s="137"/>
      <c r="R10" s="137"/>
      <c r="S10" s="137"/>
      <c r="T10" s="137"/>
      <c r="U10" s="137"/>
      <c r="V10" s="136" t="s">
        <v>16</v>
      </c>
      <c r="W10" s="137"/>
      <c r="X10" s="137"/>
      <c r="Y10" s="137"/>
      <c r="Z10" s="137"/>
      <c r="AA10" s="137"/>
      <c r="AB10" s="137"/>
      <c r="AC10" s="136" t="s">
        <v>16</v>
      </c>
      <c r="AD10" s="137"/>
      <c r="AE10" s="137"/>
      <c r="AF10" s="137"/>
      <c r="AG10" s="137"/>
      <c r="AH10" s="137"/>
      <c r="AI10" s="137"/>
      <c r="AJ10" s="136" t="s">
        <v>16</v>
      </c>
      <c r="AK10" s="137"/>
      <c r="AL10" s="137"/>
      <c r="AM10" s="137"/>
      <c r="AN10" s="137"/>
      <c r="AO10" s="137"/>
      <c r="AP10" s="137"/>
      <c r="AQ10" s="136" t="s">
        <v>16</v>
      </c>
      <c r="AR10" s="137"/>
      <c r="AS10" s="137"/>
      <c r="AT10" s="137"/>
      <c r="AU10" s="137"/>
      <c r="AV10" s="137"/>
      <c r="AW10" s="137"/>
      <c r="AX10" s="136" t="s">
        <v>16</v>
      </c>
      <c r="AY10" s="137"/>
      <c r="AZ10" s="137"/>
      <c r="BA10" s="137"/>
      <c r="BB10" s="137"/>
      <c r="BC10" s="137"/>
      <c r="BD10" s="137"/>
      <c r="BE10" s="136" t="s">
        <v>16</v>
      </c>
      <c r="BF10" s="137"/>
      <c r="BG10" s="137"/>
      <c r="BH10" s="137"/>
      <c r="BI10" s="137"/>
      <c r="BJ10" s="137"/>
      <c r="BK10" s="137"/>
      <c r="BL10" s="136" t="s">
        <v>16</v>
      </c>
      <c r="BM10" s="137"/>
      <c r="BN10" s="137"/>
      <c r="BO10" s="137"/>
      <c r="BP10" s="137"/>
      <c r="BQ10" s="137"/>
      <c r="BR10" s="137"/>
      <c r="BS10" s="136" t="s">
        <v>16</v>
      </c>
      <c r="BT10" s="137"/>
      <c r="BU10" s="137"/>
      <c r="BV10" s="137"/>
      <c r="BW10" s="137"/>
      <c r="BX10" s="137"/>
      <c r="BY10" s="137"/>
      <c r="BZ10" s="136" t="s">
        <v>16</v>
      </c>
      <c r="CA10" s="137"/>
      <c r="CB10" s="137"/>
      <c r="CC10" s="137"/>
      <c r="CD10" s="137"/>
      <c r="CE10" s="137"/>
      <c r="CF10" s="137"/>
    </row>
    <row r="11" spans="1:84">
      <c r="A11" s="136" t="s">
        <v>17</v>
      </c>
      <c r="B11" s="137"/>
      <c r="C11" s="137"/>
      <c r="D11" s="137"/>
      <c r="E11" s="137"/>
      <c r="F11" s="137"/>
      <c r="G11" s="137"/>
      <c r="H11" s="136" t="s">
        <v>17</v>
      </c>
      <c r="I11" s="137"/>
      <c r="J11" s="137"/>
      <c r="K11" s="137"/>
      <c r="L11" s="137"/>
      <c r="M11" s="137"/>
      <c r="N11" s="137"/>
      <c r="O11" s="136" t="s">
        <v>17</v>
      </c>
      <c r="P11" s="137"/>
      <c r="Q11" s="137"/>
      <c r="R11" s="137"/>
      <c r="S11" s="137"/>
      <c r="T11" s="137"/>
      <c r="U11" s="137"/>
      <c r="V11" s="136" t="s">
        <v>17</v>
      </c>
      <c r="W11" s="137"/>
      <c r="X11" s="137"/>
      <c r="Y11" s="137"/>
      <c r="Z11" s="137"/>
      <c r="AA11" s="137"/>
      <c r="AB11" s="137"/>
      <c r="AC11" s="136" t="s">
        <v>17</v>
      </c>
      <c r="AD11" s="137"/>
      <c r="AE11" s="137"/>
      <c r="AF11" s="137"/>
      <c r="AG11" s="137"/>
      <c r="AH11" s="137"/>
      <c r="AI11" s="137"/>
      <c r="AJ11" s="136" t="s">
        <v>17</v>
      </c>
      <c r="AK11" s="137"/>
      <c r="AL11" s="137"/>
      <c r="AM11" s="137"/>
      <c r="AN11" s="137"/>
      <c r="AO11" s="137"/>
      <c r="AP11" s="137"/>
      <c r="AQ11" s="136" t="s">
        <v>17</v>
      </c>
      <c r="AR11" s="137"/>
      <c r="AS11" s="137"/>
      <c r="AT11" s="137"/>
      <c r="AU11" s="137"/>
      <c r="AV11" s="137"/>
      <c r="AW11" s="137"/>
      <c r="AX11" s="136" t="s">
        <v>17</v>
      </c>
      <c r="AY11" s="137"/>
      <c r="AZ11" s="137"/>
      <c r="BA11" s="137"/>
      <c r="BB11" s="137"/>
      <c r="BC11" s="137"/>
      <c r="BD11" s="137"/>
      <c r="BE11" s="136" t="s">
        <v>17</v>
      </c>
      <c r="BF11" s="137"/>
      <c r="BG11" s="137"/>
      <c r="BH11" s="137"/>
      <c r="BI11" s="137"/>
      <c r="BJ11" s="137"/>
      <c r="BK11" s="137"/>
      <c r="BL11" s="136" t="s">
        <v>17</v>
      </c>
      <c r="BM11" s="137"/>
      <c r="BN11" s="137"/>
      <c r="BO11" s="137"/>
      <c r="BP11" s="137"/>
      <c r="BQ11" s="137"/>
      <c r="BR11" s="137"/>
      <c r="BS11" s="136" t="s">
        <v>17</v>
      </c>
      <c r="BT11" s="137"/>
      <c r="BU11" s="137"/>
      <c r="BV11" s="137"/>
      <c r="BW11" s="137"/>
      <c r="BX11" s="137"/>
      <c r="BY11" s="137"/>
      <c r="BZ11" s="136" t="s">
        <v>17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18</v>
      </c>
      <c r="B13" s="137"/>
      <c r="C13" s="137"/>
      <c r="D13" s="137"/>
      <c r="E13" s="137"/>
      <c r="F13" s="137"/>
      <c r="G13" s="137"/>
      <c r="H13" s="136" t="s">
        <v>18</v>
      </c>
      <c r="I13" s="137"/>
      <c r="J13" s="137"/>
      <c r="K13" s="137"/>
      <c r="L13" s="137"/>
      <c r="M13" s="137"/>
      <c r="N13" s="137"/>
      <c r="O13" s="136" t="s">
        <v>18</v>
      </c>
      <c r="P13" s="137"/>
      <c r="Q13" s="137"/>
      <c r="R13" s="137"/>
      <c r="S13" s="137"/>
      <c r="T13" s="137"/>
      <c r="U13" s="137"/>
      <c r="V13" s="136" t="s">
        <v>18</v>
      </c>
      <c r="W13" s="137"/>
      <c r="X13" s="137"/>
      <c r="Y13" s="137"/>
      <c r="Z13" s="137"/>
      <c r="AA13" s="137"/>
      <c r="AB13" s="137"/>
      <c r="AC13" s="136" t="s">
        <v>18</v>
      </c>
      <c r="AD13" s="137"/>
      <c r="AE13" s="137"/>
      <c r="AF13" s="137"/>
      <c r="AG13" s="137"/>
      <c r="AH13" s="137"/>
      <c r="AI13" s="137"/>
      <c r="AJ13" s="136" t="s">
        <v>18</v>
      </c>
      <c r="AK13" s="137"/>
      <c r="AL13" s="137"/>
      <c r="AM13" s="137"/>
      <c r="AN13" s="137"/>
      <c r="AO13" s="137"/>
      <c r="AP13" s="137"/>
      <c r="AQ13" s="136" t="s">
        <v>18</v>
      </c>
      <c r="AR13" s="137"/>
      <c r="AS13" s="137"/>
      <c r="AT13" s="137"/>
      <c r="AU13" s="137"/>
      <c r="AV13" s="137"/>
      <c r="AW13" s="137"/>
      <c r="AX13" s="136" t="s">
        <v>18</v>
      </c>
      <c r="AY13" s="137"/>
      <c r="AZ13" s="137"/>
      <c r="BA13" s="137"/>
      <c r="BB13" s="137"/>
      <c r="BC13" s="137"/>
      <c r="BD13" s="137"/>
      <c r="BE13" s="136" t="s">
        <v>18</v>
      </c>
      <c r="BF13" s="137"/>
      <c r="BG13" s="137"/>
      <c r="BH13" s="137"/>
      <c r="BI13" s="137"/>
      <c r="BJ13" s="137"/>
      <c r="BK13" s="137"/>
      <c r="BL13" s="136" t="s">
        <v>18</v>
      </c>
      <c r="BM13" s="137"/>
      <c r="BN13" s="137"/>
      <c r="BO13" s="137"/>
      <c r="BP13" s="137"/>
      <c r="BQ13" s="137"/>
      <c r="BR13" s="137"/>
      <c r="BS13" s="136" t="s">
        <v>18</v>
      </c>
      <c r="BT13" s="137"/>
      <c r="BU13" s="137"/>
      <c r="BV13" s="137"/>
      <c r="BW13" s="137"/>
      <c r="BX13" s="137"/>
      <c r="BY13" s="137"/>
      <c r="BZ13" s="136" t="s">
        <v>18</v>
      </c>
      <c r="CA13" s="137"/>
      <c r="CB13" s="137"/>
      <c r="CC13" s="137"/>
      <c r="CD13" s="137"/>
      <c r="CE13" s="137"/>
      <c r="CF13" s="137"/>
    </row>
    <row r="14" spans="1:84" ht="121.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</row>
    <row r="16" spans="1:84">
      <c r="A16" s="4" t="s">
        <v>20</v>
      </c>
    </row>
    <row r="17" spans="1:83" s="27" customFormat="1" ht="16.5" customHeight="1" thickBot="1">
      <c r="A17" s="141" t="s">
        <v>21</v>
      </c>
      <c r="B17" s="137"/>
      <c r="C17" s="137"/>
      <c r="D17" s="137"/>
      <c r="E17" s="137"/>
      <c r="F17" s="137"/>
      <c r="G17" s="6"/>
    </row>
    <row r="18" spans="1:83" s="27" customFormat="1" ht="49.5" thickBot="1">
      <c r="A18" s="14" t="s">
        <v>22</v>
      </c>
      <c r="B18" s="8" t="s">
        <v>23</v>
      </c>
      <c r="C18" s="8" t="s">
        <v>24</v>
      </c>
      <c r="D18" s="8" t="s">
        <v>25</v>
      </c>
      <c r="E18" s="8" t="s">
        <v>26</v>
      </c>
      <c r="F18" s="8" t="s">
        <v>27</v>
      </c>
      <c r="H18" s="14" t="s">
        <v>22</v>
      </c>
      <c r="I18" s="8" t="s">
        <v>23</v>
      </c>
      <c r="J18" s="8" t="s">
        <v>55</v>
      </c>
      <c r="K18" s="8" t="s">
        <v>56</v>
      </c>
      <c r="L18" s="8" t="s">
        <v>57</v>
      </c>
      <c r="M18" s="8" t="s">
        <v>58</v>
      </c>
      <c r="O18" s="14" t="s">
        <v>22</v>
      </c>
      <c r="P18" s="8" t="s">
        <v>23</v>
      </c>
      <c r="Q18" s="8" t="s">
        <v>59</v>
      </c>
      <c r="R18" s="8" t="s">
        <v>60</v>
      </c>
      <c r="S18" s="8" t="s">
        <v>61</v>
      </c>
      <c r="T18" s="8" t="s">
        <v>62</v>
      </c>
      <c r="V18" s="14" t="s">
        <v>22</v>
      </c>
      <c r="W18" s="8" t="s">
        <v>23</v>
      </c>
      <c r="X18" s="8" t="s">
        <v>63</v>
      </c>
      <c r="Y18" s="8" t="s">
        <v>64</v>
      </c>
      <c r="Z18" s="8" t="s">
        <v>65</v>
      </c>
      <c r="AA18" s="8" t="s">
        <v>66</v>
      </c>
      <c r="AC18" s="14" t="s">
        <v>22</v>
      </c>
      <c r="AD18" s="8" t="s">
        <v>23</v>
      </c>
      <c r="AE18" s="8" t="s">
        <v>67</v>
      </c>
      <c r="AF18" s="8" t="s">
        <v>68</v>
      </c>
      <c r="AG18" s="8" t="s">
        <v>69</v>
      </c>
      <c r="AH18" s="8" t="s">
        <v>70</v>
      </c>
      <c r="AJ18" s="14" t="s">
        <v>22</v>
      </c>
      <c r="AK18" s="8" t="s">
        <v>23</v>
      </c>
      <c r="AL18" s="8" t="s">
        <v>71</v>
      </c>
      <c r="AM18" s="8" t="s">
        <v>72</v>
      </c>
      <c r="AN18" s="8" t="s">
        <v>73</v>
      </c>
      <c r="AO18" s="8" t="s">
        <v>74</v>
      </c>
      <c r="AQ18" s="14" t="s">
        <v>22</v>
      </c>
      <c r="AR18" s="8" t="s">
        <v>23</v>
      </c>
      <c r="AS18" s="8" t="s">
        <v>75</v>
      </c>
      <c r="AT18" s="8" t="s">
        <v>76</v>
      </c>
      <c r="AU18" s="8" t="s">
        <v>77</v>
      </c>
      <c r="AV18" s="8" t="s">
        <v>78</v>
      </c>
      <c r="AX18" s="14" t="s">
        <v>22</v>
      </c>
      <c r="AY18" s="8" t="s">
        <v>23</v>
      </c>
      <c r="AZ18" s="8" t="s">
        <v>79</v>
      </c>
      <c r="BA18" s="8" t="s">
        <v>80</v>
      </c>
      <c r="BB18" s="8" t="s">
        <v>81</v>
      </c>
      <c r="BC18" s="8" t="s">
        <v>82</v>
      </c>
      <c r="BE18" s="14" t="s">
        <v>22</v>
      </c>
      <c r="BF18" s="8" t="s">
        <v>23</v>
      </c>
      <c r="BG18" s="8" t="s">
        <v>83</v>
      </c>
      <c r="BH18" s="8" t="s">
        <v>84</v>
      </c>
      <c r="BI18" s="8" t="s">
        <v>85</v>
      </c>
      <c r="BJ18" s="8" t="s">
        <v>86</v>
      </c>
      <c r="BL18" s="13" t="s">
        <v>22</v>
      </c>
      <c r="BM18" s="25" t="s">
        <v>23</v>
      </c>
      <c r="BN18" s="25" t="s">
        <v>87</v>
      </c>
      <c r="BO18" s="26" t="s">
        <v>88</v>
      </c>
      <c r="BP18" s="26" t="s">
        <v>89</v>
      </c>
      <c r="BQ18" s="25" t="s">
        <v>90</v>
      </c>
      <c r="BS18" s="13" t="s">
        <v>22</v>
      </c>
      <c r="BT18" s="25" t="s">
        <v>23</v>
      </c>
      <c r="BU18" s="25" t="s">
        <v>91</v>
      </c>
      <c r="BV18" s="26" t="s">
        <v>92</v>
      </c>
      <c r="BW18" s="26" t="s">
        <v>93</v>
      </c>
      <c r="BX18" s="25" t="s">
        <v>130</v>
      </c>
      <c r="BZ18" s="57" t="s">
        <v>22</v>
      </c>
      <c r="CA18" s="58" t="s">
        <v>23</v>
      </c>
      <c r="CB18" s="58" t="s">
        <v>95</v>
      </c>
      <c r="CC18" s="58" t="s">
        <v>96</v>
      </c>
      <c r="CD18" s="58" t="s">
        <v>97</v>
      </c>
      <c r="CE18" s="59" t="s">
        <v>98</v>
      </c>
    </row>
    <row r="19" spans="1:83" s="27" customFormat="1" ht="15.75" thickBot="1">
      <c r="A19" s="9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H19" s="9">
        <v>1</v>
      </c>
      <c r="I19" s="20">
        <v>2</v>
      </c>
      <c r="J19" s="20">
        <v>3</v>
      </c>
      <c r="K19" s="20">
        <v>4</v>
      </c>
      <c r="L19" s="20">
        <v>5</v>
      </c>
      <c r="M19" s="20">
        <v>6</v>
      </c>
      <c r="O19" s="9">
        <v>1</v>
      </c>
      <c r="P19" s="20">
        <v>2</v>
      </c>
      <c r="Q19" s="20">
        <v>3</v>
      </c>
      <c r="R19" s="20">
        <v>4</v>
      </c>
      <c r="S19" s="20">
        <v>5</v>
      </c>
      <c r="T19" s="20">
        <v>6</v>
      </c>
      <c r="V19" s="9">
        <v>1</v>
      </c>
      <c r="W19" s="20">
        <v>2</v>
      </c>
      <c r="X19" s="20">
        <v>3</v>
      </c>
      <c r="Y19" s="20">
        <v>4</v>
      </c>
      <c r="Z19" s="20">
        <v>5</v>
      </c>
      <c r="AA19" s="20">
        <v>6</v>
      </c>
      <c r="AC19" s="9">
        <v>1</v>
      </c>
      <c r="AD19" s="20">
        <v>2</v>
      </c>
      <c r="AE19" s="20">
        <v>3</v>
      </c>
      <c r="AF19" s="20">
        <v>4</v>
      </c>
      <c r="AG19" s="20">
        <v>5</v>
      </c>
      <c r="AH19" s="20">
        <v>6</v>
      </c>
      <c r="AJ19" s="9">
        <v>1</v>
      </c>
      <c r="AK19" s="20">
        <v>2</v>
      </c>
      <c r="AL19" s="20">
        <v>3</v>
      </c>
      <c r="AM19" s="20">
        <v>4</v>
      </c>
      <c r="AN19" s="20">
        <v>5</v>
      </c>
      <c r="AO19" s="20">
        <v>6</v>
      </c>
      <c r="AQ19" s="9">
        <v>1</v>
      </c>
      <c r="AR19" s="20">
        <v>2</v>
      </c>
      <c r="AS19" s="20">
        <v>3</v>
      </c>
      <c r="AT19" s="20">
        <v>4</v>
      </c>
      <c r="AU19" s="20">
        <v>5</v>
      </c>
      <c r="AV19" s="20">
        <v>6</v>
      </c>
      <c r="AX19" s="9">
        <v>1</v>
      </c>
      <c r="AY19" s="20">
        <v>2</v>
      </c>
      <c r="AZ19" s="20">
        <v>3</v>
      </c>
      <c r="BA19" s="20">
        <v>4</v>
      </c>
      <c r="BB19" s="20">
        <v>5</v>
      </c>
      <c r="BC19" s="20">
        <v>6</v>
      </c>
      <c r="BE19" s="9">
        <v>1</v>
      </c>
      <c r="BF19" s="20">
        <v>2</v>
      </c>
      <c r="BG19" s="20">
        <v>3</v>
      </c>
      <c r="BH19" s="20">
        <v>4</v>
      </c>
      <c r="BI19" s="20">
        <v>5</v>
      </c>
      <c r="BJ19" s="20">
        <v>6</v>
      </c>
      <c r="BL19" s="9">
        <v>1</v>
      </c>
      <c r="BM19" s="20">
        <v>2</v>
      </c>
      <c r="BN19" s="20">
        <v>3</v>
      </c>
      <c r="BO19" s="20">
        <v>4</v>
      </c>
      <c r="BP19" s="20">
        <v>5</v>
      </c>
      <c r="BQ19" s="20">
        <v>6</v>
      </c>
      <c r="BS19" s="9">
        <v>1</v>
      </c>
      <c r="BT19" s="20">
        <v>2</v>
      </c>
      <c r="BU19" s="20">
        <v>3</v>
      </c>
      <c r="BV19" s="20">
        <v>4</v>
      </c>
      <c r="BW19" s="20">
        <v>5</v>
      </c>
      <c r="BX19" s="20">
        <v>6</v>
      </c>
      <c r="BZ19" s="9">
        <v>1</v>
      </c>
      <c r="CA19" s="20">
        <v>2</v>
      </c>
      <c r="CB19" s="20">
        <v>3</v>
      </c>
      <c r="CC19" s="20">
        <v>4</v>
      </c>
      <c r="CD19" s="20">
        <v>5</v>
      </c>
      <c r="CE19" s="20">
        <v>6</v>
      </c>
    </row>
    <row r="20" spans="1:83" s="104" customFormat="1" ht="15.75" customHeight="1" thickBot="1">
      <c r="A20" s="100" t="s">
        <v>28</v>
      </c>
      <c r="B20" s="101" t="s">
        <v>29</v>
      </c>
      <c r="C20" s="102">
        <f>C21+C56</f>
        <v>1180331</v>
      </c>
      <c r="D20" s="102">
        <f t="shared" ref="D20" si="0">D21+D56</f>
        <v>20691</v>
      </c>
      <c r="E20" s="102">
        <f>E21+E56</f>
        <v>6629.97</v>
      </c>
      <c r="F20" s="102">
        <f>C20+D20-E20</f>
        <v>1194392.03</v>
      </c>
      <c r="G20" s="103"/>
      <c r="H20" s="100" t="s">
        <v>28</v>
      </c>
      <c r="I20" s="101" t="s">
        <v>29</v>
      </c>
      <c r="J20" s="102">
        <f>J21+J56</f>
        <v>1194392.03</v>
      </c>
      <c r="K20" s="102">
        <f>K21+K56</f>
        <v>130.58000000000001</v>
      </c>
      <c r="L20" s="102">
        <f>L21+L56</f>
        <v>281577.42000000004</v>
      </c>
      <c r="M20" s="102">
        <f>J20+K20-L20</f>
        <v>912945.19000000006</v>
      </c>
      <c r="O20" s="100" t="s">
        <v>28</v>
      </c>
      <c r="P20" s="101" t="s">
        <v>29</v>
      </c>
      <c r="Q20" s="102">
        <f>Q21+Q56</f>
        <v>912945.19000000006</v>
      </c>
      <c r="R20" s="102">
        <f>R21+R56</f>
        <v>0</v>
      </c>
      <c r="S20" s="102">
        <f>S21+S56</f>
        <v>145826.88000000003</v>
      </c>
      <c r="T20" s="102">
        <f>Q20+R20-S20</f>
        <v>767118.31</v>
      </c>
      <c r="V20" s="100" t="s">
        <v>28</v>
      </c>
      <c r="W20" s="101" t="s">
        <v>29</v>
      </c>
      <c r="X20" s="102">
        <f>X21+X56</f>
        <v>767118.31000000017</v>
      </c>
      <c r="Y20" s="102">
        <f>Y21+Y56</f>
        <v>397993</v>
      </c>
      <c r="Z20" s="102">
        <f>Z21+Z56</f>
        <v>282927.7</v>
      </c>
      <c r="AA20" s="102">
        <f>X20+Y20-Z20</f>
        <v>882183.6100000001</v>
      </c>
      <c r="AC20" s="100" t="s">
        <v>28</v>
      </c>
      <c r="AD20" s="101" t="s">
        <v>29</v>
      </c>
      <c r="AE20" s="102">
        <f>AE21+AE56</f>
        <v>882183.6100000001</v>
      </c>
      <c r="AF20" s="102">
        <f>AF21+AF56</f>
        <v>0</v>
      </c>
      <c r="AG20" s="102">
        <f>AG21+AG56</f>
        <v>210213.92</v>
      </c>
      <c r="AH20" s="102">
        <f>AE20+AF20-AG20</f>
        <v>671969.69000000006</v>
      </c>
      <c r="AJ20" s="100" t="s">
        <v>28</v>
      </c>
      <c r="AK20" s="101" t="s">
        <v>29</v>
      </c>
      <c r="AL20" s="102">
        <f>AL21+AL56</f>
        <v>671969.69000000018</v>
      </c>
      <c r="AM20" s="102">
        <f>AM21+AM56</f>
        <v>107747</v>
      </c>
      <c r="AN20" s="102">
        <f>AN21+AN56</f>
        <v>17673.12</v>
      </c>
      <c r="AO20" s="102">
        <f>AL20+AM20-AN20</f>
        <v>762043.57000000018</v>
      </c>
      <c r="AQ20" s="100" t="s">
        <v>28</v>
      </c>
      <c r="AR20" s="101" t="s">
        <v>29</v>
      </c>
      <c r="AS20" s="102">
        <f>AS21+AS56</f>
        <v>762043.57000000007</v>
      </c>
      <c r="AT20" s="102">
        <f>AT21+AT56</f>
        <v>0</v>
      </c>
      <c r="AU20" s="102">
        <f>AU21+AU56</f>
        <v>23314.04</v>
      </c>
      <c r="AV20" s="102">
        <f>AS20+AT20-AU20</f>
        <v>738729.53</v>
      </c>
      <c r="AX20" s="100" t="s">
        <v>28</v>
      </c>
      <c r="AY20" s="101" t="s">
        <v>29</v>
      </c>
      <c r="AZ20" s="102">
        <f>AZ21+AZ56</f>
        <v>738729.53000000014</v>
      </c>
      <c r="BA20" s="102">
        <f>BA21+BA56</f>
        <v>0</v>
      </c>
      <c r="BB20" s="102">
        <f>BB21+BB56</f>
        <v>0</v>
      </c>
      <c r="BC20" s="102">
        <f>AZ20+BA20-BB20</f>
        <v>738729.53000000014</v>
      </c>
      <c r="BE20" s="100" t="s">
        <v>28</v>
      </c>
      <c r="BF20" s="101" t="s">
        <v>29</v>
      </c>
      <c r="BG20" s="102">
        <f>BG21+BG56</f>
        <v>738729.53000000014</v>
      </c>
      <c r="BH20" s="102">
        <f>BH21+BH56</f>
        <v>0</v>
      </c>
      <c r="BI20" s="102">
        <f>BI21+BI56</f>
        <v>0</v>
      </c>
      <c r="BJ20" s="102">
        <f>BG20+BH20-BI20</f>
        <v>738729.53000000014</v>
      </c>
      <c r="BL20" s="100" t="s">
        <v>28</v>
      </c>
      <c r="BM20" s="101" t="s">
        <v>29</v>
      </c>
      <c r="BN20" s="102">
        <f>BN21+BN56</f>
        <v>738729.53000000014</v>
      </c>
      <c r="BO20" s="102">
        <f>BO21+BO56</f>
        <v>0</v>
      </c>
      <c r="BP20" s="102">
        <f>BP21+BP56</f>
        <v>0</v>
      </c>
      <c r="BQ20" s="102">
        <f>BN20+BO20-BP20</f>
        <v>738729.53000000014</v>
      </c>
      <c r="BS20" s="100" t="s">
        <v>28</v>
      </c>
      <c r="BT20" s="101" t="s">
        <v>29</v>
      </c>
      <c r="BU20" s="102">
        <f>BU21+BU56</f>
        <v>738729.53000000014</v>
      </c>
      <c r="BV20" s="102">
        <f>BV21+BV56</f>
        <v>0</v>
      </c>
      <c r="BW20" s="102">
        <f>BW21+BW56</f>
        <v>0</v>
      </c>
      <c r="BX20" s="102">
        <f>BU20+BV20-BW20</f>
        <v>738729.53000000014</v>
      </c>
      <c r="BZ20" s="100" t="s">
        <v>28</v>
      </c>
      <c r="CA20" s="101" t="s">
        <v>29</v>
      </c>
      <c r="CB20" s="102">
        <f>CB21+CB56</f>
        <v>738729.53000000014</v>
      </c>
      <c r="CC20" s="102">
        <f>CC21+CC56</f>
        <v>0</v>
      </c>
      <c r="CD20" s="102">
        <f>CD21+CD56</f>
        <v>0</v>
      </c>
      <c r="CE20" s="102">
        <f>CB20+CC20-CD20</f>
        <v>738729.53000000014</v>
      </c>
    </row>
    <row r="21" spans="1:83" s="96" customFormat="1" ht="36" customHeight="1" thickBot="1">
      <c r="A21" s="92" t="s">
        <v>121</v>
      </c>
      <c r="B21" s="93">
        <v>2000</v>
      </c>
      <c r="C21" s="94">
        <f>C22+C54</f>
        <v>1180331</v>
      </c>
      <c r="D21" s="94">
        <f t="shared" ref="D21" si="1">D22+D54</f>
        <v>20691</v>
      </c>
      <c r="E21" s="94">
        <f>E22+E54</f>
        <v>6629.97</v>
      </c>
      <c r="F21" s="95">
        <f>C21+D21-E21</f>
        <v>1194392.03</v>
      </c>
      <c r="H21" s="92" t="s">
        <v>121</v>
      </c>
      <c r="I21" s="93">
        <v>2000</v>
      </c>
      <c r="J21" s="94">
        <f>J22+J54</f>
        <v>1194392.03</v>
      </c>
      <c r="K21" s="94">
        <f>K22+K54</f>
        <v>130.58000000000001</v>
      </c>
      <c r="L21" s="94">
        <f>L22+L54</f>
        <v>281577.42000000004</v>
      </c>
      <c r="M21" s="95">
        <f t="shared" ref="M21:M63" si="2">J21+K21-L21</f>
        <v>912945.19000000006</v>
      </c>
      <c r="O21" s="92" t="s">
        <v>121</v>
      </c>
      <c r="P21" s="93">
        <v>2000</v>
      </c>
      <c r="Q21" s="94">
        <f>Q22+Q54</f>
        <v>912945.19000000006</v>
      </c>
      <c r="R21" s="94">
        <f>R22+R54</f>
        <v>0</v>
      </c>
      <c r="S21" s="94">
        <f>S22+S54</f>
        <v>145826.88000000003</v>
      </c>
      <c r="T21" s="95">
        <f t="shared" ref="T21:T63" si="3">Q21+R21-S21</f>
        <v>767118.31</v>
      </c>
      <c r="V21" s="92" t="s">
        <v>121</v>
      </c>
      <c r="W21" s="93">
        <v>2000</v>
      </c>
      <c r="X21" s="94">
        <f>X22+X54</f>
        <v>767118.31000000017</v>
      </c>
      <c r="Y21" s="94">
        <f>Y22+Y54</f>
        <v>98000</v>
      </c>
      <c r="Z21" s="94">
        <f>Z22+Z54</f>
        <v>282927.7</v>
      </c>
      <c r="AA21" s="95">
        <f t="shared" ref="AA21:AA63" si="4">X21+Y21-Z21</f>
        <v>582190.6100000001</v>
      </c>
      <c r="AC21" s="92" t="s">
        <v>121</v>
      </c>
      <c r="AD21" s="93">
        <v>2000</v>
      </c>
      <c r="AE21" s="94">
        <f>AE22+AE54</f>
        <v>582190.6100000001</v>
      </c>
      <c r="AF21" s="94">
        <f>AF22+AF54</f>
        <v>0</v>
      </c>
      <c r="AG21" s="94">
        <f>AG22+AG54</f>
        <v>210213.92</v>
      </c>
      <c r="AH21" s="95">
        <f t="shared" ref="AH21:AH63" si="5">AE21+AF21-AG21</f>
        <v>371976.69000000006</v>
      </c>
      <c r="AJ21" s="92" t="s">
        <v>121</v>
      </c>
      <c r="AK21" s="93">
        <v>2000</v>
      </c>
      <c r="AL21" s="94">
        <f>AL22+AL54</f>
        <v>371976.69000000018</v>
      </c>
      <c r="AM21" s="94">
        <f>AM22+AM54</f>
        <v>107747</v>
      </c>
      <c r="AN21" s="94">
        <f>AN22+AN54</f>
        <v>17673.12</v>
      </c>
      <c r="AO21" s="95">
        <f t="shared" ref="AO21:AO63" si="6">AL21+AM21-AN21</f>
        <v>462050.57000000018</v>
      </c>
      <c r="AQ21" s="92" t="s">
        <v>121</v>
      </c>
      <c r="AR21" s="93">
        <v>2000</v>
      </c>
      <c r="AS21" s="94">
        <f>AS22+AS54</f>
        <v>462050.57000000012</v>
      </c>
      <c r="AT21" s="94">
        <f>AT22+AT54</f>
        <v>0</v>
      </c>
      <c r="AU21" s="94">
        <f>AU22+AU54</f>
        <v>23314.04</v>
      </c>
      <c r="AV21" s="95">
        <f t="shared" ref="AV21:AV63" si="7">AS21+AT21-AU21</f>
        <v>438736.53000000014</v>
      </c>
      <c r="AX21" s="92" t="s">
        <v>121</v>
      </c>
      <c r="AY21" s="93">
        <v>2000</v>
      </c>
      <c r="AZ21" s="94">
        <f>AZ22+AZ54</f>
        <v>438736.53000000014</v>
      </c>
      <c r="BA21" s="94">
        <f>BA22+BA54</f>
        <v>0</v>
      </c>
      <c r="BB21" s="94">
        <f>BB22+BB54</f>
        <v>0</v>
      </c>
      <c r="BC21" s="95">
        <f t="shared" ref="BC21:BC63" si="8">AZ21+BA21-BB21</f>
        <v>438736.53000000014</v>
      </c>
      <c r="BE21" s="92" t="s">
        <v>121</v>
      </c>
      <c r="BF21" s="93">
        <v>2000</v>
      </c>
      <c r="BG21" s="94">
        <f>BG22+BG54</f>
        <v>438736.53000000014</v>
      </c>
      <c r="BH21" s="94">
        <f>BH22+BH54</f>
        <v>0</v>
      </c>
      <c r="BI21" s="94">
        <f>BI22+BI54</f>
        <v>0</v>
      </c>
      <c r="BJ21" s="95">
        <f t="shared" ref="BJ21:BJ63" si="9">BG21+BH21-BI21</f>
        <v>438736.53000000014</v>
      </c>
      <c r="BL21" s="92" t="s">
        <v>121</v>
      </c>
      <c r="BM21" s="93">
        <v>2000</v>
      </c>
      <c r="BN21" s="94">
        <f>BN22+BN54</f>
        <v>438736.53000000014</v>
      </c>
      <c r="BO21" s="94">
        <f>BO22+BO54</f>
        <v>0</v>
      </c>
      <c r="BP21" s="94">
        <f>BP22+BP54</f>
        <v>0</v>
      </c>
      <c r="BQ21" s="95">
        <f t="shared" ref="BQ21:BQ63" si="10">BN21+BO21-BP21</f>
        <v>438736.53000000014</v>
      </c>
      <c r="BS21" s="92" t="s">
        <v>121</v>
      </c>
      <c r="BT21" s="93">
        <v>2000</v>
      </c>
      <c r="BU21" s="94">
        <f>BU22+BU54</f>
        <v>438736.53000000014</v>
      </c>
      <c r="BV21" s="94">
        <f>BV22+BV54</f>
        <v>0</v>
      </c>
      <c r="BW21" s="94">
        <f>BW22+BW54</f>
        <v>0</v>
      </c>
      <c r="BX21" s="95">
        <f t="shared" ref="BX21:BX63" si="11">BU21+BV21-BW21</f>
        <v>438736.53000000014</v>
      </c>
      <c r="BZ21" s="92" t="s">
        <v>121</v>
      </c>
      <c r="CA21" s="93">
        <v>2000</v>
      </c>
      <c r="CB21" s="94">
        <f>CB22+CB54</f>
        <v>438736.53000000014</v>
      </c>
      <c r="CC21" s="94">
        <f>CC22+CC54</f>
        <v>0</v>
      </c>
      <c r="CD21" s="94">
        <f>CD22+CD54</f>
        <v>0</v>
      </c>
      <c r="CE21" s="95">
        <f t="shared" ref="CE21:CE63" si="12">CB21+CC21-CD21</f>
        <v>438736.53000000014</v>
      </c>
    </row>
    <row r="22" spans="1:83" s="108" customFormat="1" ht="15.75" customHeight="1" thickBot="1">
      <c r="A22" s="105" t="s">
        <v>30</v>
      </c>
      <c r="B22" s="106">
        <v>2200</v>
      </c>
      <c r="C22" s="107">
        <f>C23+C30+C31+C48</f>
        <v>1179737</v>
      </c>
      <c r="D22" s="107">
        <f>D23+D30+D31+D48</f>
        <v>20691</v>
      </c>
      <c r="E22" s="107">
        <f t="shared" ref="E22" si="13">E23+E30+E31+E48</f>
        <v>6629.97</v>
      </c>
      <c r="F22" s="107">
        <f t="shared" ref="F22:F63" si="14">C22+D22-E22</f>
        <v>1193798.03</v>
      </c>
      <c r="H22" s="105" t="s">
        <v>30</v>
      </c>
      <c r="I22" s="106">
        <v>2200</v>
      </c>
      <c r="J22" s="107">
        <f>J23+J30+J31+J48</f>
        <v>1193798.03</v>
      </c>
      <c r="K22" s="107">
        <f>K23+K30+K31+K48</f>
        <v>130.58000000000001</v>
      </c>
      <c r="L22" s="107">
        <f t="shared" ref="L22" si="15">L23+L30+L31+L48</f>
        <v>281577.42000000004</v>
      </c>
      <c r="M22" s="107">
        <f t="shared" si="2"/>
        <v>912351.19000000006</v>
      </c>
      <c r="O22" s="105" t="s">
        <v>30</v>
      </c>
      <c r="P22" s="106">
        <v>2200</v>
      </c>
      <c r="Q22" s="107">
        <f>Q23+Q30+Q31+Q48</f>
        <v>912351.19000000006</v>
      </c>
      <c r="R22" s="107">
        <f>R23+R30+R31+R48</f>
        <v>0</v>
      </c>
      <c r="S22" s="107">
        <f t="shared" ref="S22" si="16">S23+S30+S31+S48</f>
        <v>145826.88000000003</v>
      </c>
      <c r="T22" s="107">
        <f t="shared" si="3"/>
        <v>766524.31</v>
      </c>
      <c r="V22" s="105" t="s">
        <v>30</v>
      </c>
      <c r="W22" s="106">
        <v>2200</v>
      </c>
      <c r="X22" s="107">
        <f>X23+X30+X31+X48</f>
        <v>766524.31000000017</v>
      </c>
      <c r="Y22" s="107">
        <f t="shared" ref="Y22" si="17">Y23+Y30+Y31+Y48</f>
        <v>98000</v>
      </c>
      <c r="Z22" s="107">
        <f t="shared" ref="Z22" si="18">Z23+Z30+Z31+Z48</f>
        <v>282927.7</v>
      </c>
      <c r="AA22" s="107">
        <f t="shared" si="4"/>
        <v>581596.6100000001</v>
      </c>
      <c r="AC22" s="105" t="s">
        <v>30</v>
      </c>
      <c r="AD22" s="106">
        <v>2200</v>
      </c>
      <c r="AE22" s="107">
        <f>AE23+AE30+AE31+AE48</f>
        <v>581596.6100000001</v>
      </c>
      <c r="AF22" s="107">
        <f t="shared" ref="AF22" si="19">AF23+AF30+AF31+AF48</f>
        <v>0</v>
      </c>
      <c r="AG22" s="107">
        <f t="shared" ref="AG22" si="20">AG23+AG30+AG31+AG48</f>
        <v>210213.92</v>
      </c>
      <c r="AH22" s="107">
        <f t="shared" si="5"/>
        <v>371382.69000000006</v>
      </c>
      <c r="AJ22" s="105" t="s">
        <v>30</v>
      </c>
      <c r="AK22" s="106">
        <v>2200</v>
      </c>
      <c r="AL22" s="107">
        <f>AL23+AL30+AL31+AL48</f>
        <v>371382.69000000018</v>
      </c>
      <c r="AM22" s="107">
        <f t="shared" ref="AM22" si="21">AM23+AM30+AM31+AM48</f>
        <v>107747</v>
      </c>
      <c r="AN22" s="107">
        <f t="shared" ref="AN22" si="22">AN23+AN30+AN31+AN48</f>
        <v>17673.12</v>
      </c>
      <c r="AO22" s="107">
        <f t="shared" si="6"/>
        <v>461456.57000000018</v>
      </c>
      <c r="AQ22" s="105" t="s">
        <v>30</v>
      </c>
      <c r="AR22" s="106">
        <v>2200</v>
      </c>
      <c r="AS22" s="107">
        <f>AS23+AS30+AS31+AS48</f>
        <v>461456.57000000012</v>
      </c>
      <c r="AT22" s="107">
        <f t="shared" ref="AT22" si="23">AT23+AT30+AT31+AT48</f>
        <v>0</v>
      </c>
      <c r="AU22" s="107">
        <f t="shared" ref="AU22" si="24">AU23+AU30+AU31+AU48</f>
        <v>23314.04</v>
      </c>
      <c r="AV22" s="107">
        <f t="shared" si="7"/>
        <v>438142.53000000014</v>
      </c>
      <c r="AX22" s="105" t="s">
        <v>30</v>
      </c>
      <c r="AY22" s="106">
        <v>2200</v>
      </c>
      <c r="AZ22" s="107">
        <f>AZ23+AZ30+AZ31+AZ48</f>
        <v>438142.53000000014</v>
      </c>
      <c r="BA22" s="107">
        <f t="shared" ref="BA22" si="25">BA23+BA30+BA31+BA48</f>
        <v>0</v>
      </c>
      <c r="BB22" s="107">
        <f t="shared" ref="BB22" si="26">BB23+BB30+BB31+BB48</f>
        <v>0</v>
      </c>
      <c r="BC22" s="107">
        <f t="shared" si="8"/>
        <v>438142.53000000014</v>
      </c>
      <c r="BE22" s="105" t="s">
        <v>30</v>
      </c>
      <c r="BF22" s="106">
        <v>2200</v>
      </c>
      <c r="BG22" s="107">
        <f>BG23+BG30+BG31+BG48</f>
        <v>438142.53000000014</v>
      </c>
      <c r="BH22" s="107">
        <f t="shared" ref="BH22" si="27">BH23+BH30+BH31+BH48</f>
        <v>0</v>
      </c>
      <c r="BI22" s="107">
        <f t="shared" ref="BI22" si="28">BI23+BI30+BI31+BI48</f>
        <v>0</v>
      </c>
      <c r="BJ22" s="107">
        <f t="shared" si="9"/>
        <v>438142.53000000014</v>
      </c>
      <c r="BL22" s="105" t="s">
        <v>30</v>
      </c>
      <c r="BM22" s="106">
        <v>2200</v>
      </c>
      <c r="BN22" s="107">
        <f>BN23+BN30+BN31+BN48</f>
        <v>438142.53000000014</v>
      </c>
      <c r="BO22" s="107">
        <f t="shared" ref="BO22" si="29">BO23+BO30+BO31+BO48</f>
        <v>0</v>
      </c>
      <c r="BP22" s="107">
        <f t="shared" ref="BP22" si="30">BP23+BP30+BP31+BP48</f>
        <v>0</v>
      </c>
      <c r="BQ22" s="107">
        <f t="shared" si="10"/>
        <v>438142.53000000014</v>
      </c>
      <c r="BS22" s="105" t="s">
        <v>30</v>
      </c>
      <c r="BT22" s="106">
        <v>2200</v>
      </c>
      <c r="BU22" s="107">
        <f>BU23+BU30+BU31+BU48</f>
        <v>438142.53000000014</v>
      </c>
      <c r="BV22" s="107">
        <f t="shared" ref="BV22" si="31">BV23+BV30+BV31+BV48</f>
        <v>0</v>
      </c>
      <c r="BW22" s="107">
        <f t="shared" ref="BW22" si="32">BW23+BW30+BW31+BW48</f>
        <v>0</v>
      </c>
      <c r="BX22" s="107">
        <f t="shared" si="11"/>
        <v>438142.53000000014</v>
      </c>
      <c r="BZ22" s="105" t="s">
        <v>30</v>
      </c>
      <c r="CA22" s="106">
        <v>2200</v>
      </c>
      <c r="CB22" s="107">
        <f>CB23+CB30+CB31+CB48</f>
        <v>438142.53000000014</v>
      </c>
      <c r="CC22" s="107">
        <f t="shared" ref="CC22" si="33">CC23+CC30+CC31+CC48</f>
        <v>0</v>
      </c>
      <c r="CD22" s="107">
        <f t="shared" ref="CD22" si="34">CD23+CD30+CD31+CD48</f>
        <v>0</v>
      </c>
      <c r="CE22" s="107">
        <f t="shared" si="12"/>
        <v>438142.53000000014</v>
      </c>
    </row>
    <row r="23" spans="1:83" s="112" customFormat="1" ht="15.75" customHeight="1" thickBot="1">
      <c r="A23" s="37" t="s">
        <v>31</v>
      </c>
      <c r="B23" s="42">
        <v>2210</v>
      </c>
      <c r="C23" s="43">
        <f>SUM(C24:C30)</f>
        <v>2900</v>
      </c>
      <c r="D23" s="43">
        <f t="shared" ref="D23:E23" si="35">SUM(D24:D30)</f>
        <v>20691</v>
      </c>
      <c r="E23" s="43">
        <f t="shared" si="35"/>
        <v>0</v>
      </c>
      <c r="F23" s="47">
        <f t="shared" si="14"/>
        <v>23591</v>
      </c>
      <c r="H23" s="37" t="s">
        <v>31</v>
      </c>
      <c r="I23" s="42">
        <v>2210</v>
      </c>
      <c r="J23" s="43">
        <f>SUM(J24:J30)</f>
        <v>23591</v>
      </c>
      <c r="K23" s="43">
        <f t="shared" ref="K23" si="36">SUM(K24:K30)</f>
        <v>0</v>
      </c>
      <c r="L23" s="123">
        <f>SUM(L24:L30)</f>
        <v>250</v>
      </c>
      <c r="M23" s="47">
        <f t="shared" si="2"/>
        <v>23341</v>
      </c>
      <c r="O23" s="37" t="s">
        <v>31</v>
      </c>
      <c r="P23" s="42">
        <v>2210</v>
      </c>
      <c r="Q23" s="43">
        <f>SUM(Q24:Q30)</f>
        <v>23341</v>
      </c>
      <c r="R23" s="43">
        <f t="shared" ref="R23" si="37">SUM(R24:R30)</f>
        <v>0</v>
      </c>
      <c r="S23" s="123">
        <f>SUM(S24:S30)</f>
        <v>0</v>
      </c>
      <c r="T23" s="47">
        <f t="shared" si="3"/>
        <v>23341</v>
      </c>
      <c r="V23" s="37" t="s">
        <v>31</v>
      </c>
      <c r="W23" s="42">
        <v>2210</v>
      </c>
      <c r="X23" s="43">
        <f>SUM(X24:X30)</f>
        <v>23341</v>
      </c>
      <c r="Y23" s="43">
        <f t="shared" ref="Y23" si="38">SUM(Y24:Y30)</f>
        <v>38000</v>
      </c>
      <c r="Z23" s="43">
        <f t="shared" ref="Z23" si="39">SUM(Z24:Z30)</f>
        <v>0</v>
      </c>
      <c r="AA23" s="47">
        <f t="shared" si="4"/>
        <v>61341</v>
      </c>
      <c r="AC23" s="37" t="s">
        <v>31</v>
      </c>
      <c r="AD23" s="42">
        <v>2210</v>
      </c>
      <c r="AE23" s="43">
        <f>SUM(AE24:AE30)</f>
        <v>61341</v>
      </c>
      <c r="AF23" s="43">
        <f t="shared" ref="AF23" si="40">SUM(AF24:AF30)</f>
        <v>0</v>
      </c>
      <c r="AG23" s="43">
        <f t="shared" ref="AG23" si="41">SUM(AG24:AG30)</f>
        <v>2100</v>
      </c>
      <c r="AH23" s="47">
        <f t="shared" si="5"/>
        <v>59241</v>
      </c>
      <c r="AJ23" s="37" t="s">
        <v>31</v>
      </c>
      <c r="AK23" s="42">
        <v>2210</v>
      </c>
      <c r="AL23" s="43">
        <f>SUM(AL24:AL30)</f>
        <v>59241</v>
      </c>
      <c r="AM23" s="43">
        <f t="shared" ref="AM23" si="42">SUM(AM24:AM30)</f>
        <v>0</v>
      </c>
      <c r="AN23" s="43">
        <f t="shared" ref="AN23" si="43">SUM(AN24:AN30)</f>
        <v>0</v>
      </c>
      <c r="AO23" s="47">
        <f t="shared" si="6"/>
        <v>59241</v>
      </c>
      <c r="AQ23" s="37" t="s">
        <v>31</v>
      </c>
      <c r="AR23" s="42">
        <v>2210</v>
      </c>
      <c r="AS23" s="43">
        <f>SUM(AS24:AS30)</f>
        <v>59241</v>
      </c>
      <c r="AT23" s="43">
        <f t="shared" ref="AT23" si="44">SUM(AT24:AT30)</f>
        <v>0</v>
      </c>
      <c r="AU23" s="43">
        <f t="shared" ref="AU23" si="45">SUM(AU24:AU30)</f>
        <v>0</v>
      </c>
      <c r="AV23" s="47">
        <f t="shared" si="7"/>
        <v>59241</v>
      </c>
      <c r="AX23" s="37" t="s">
        <v>31</v>
      </c>
      <c r="AY23" s="42">
        <v>2210</v>
      </c>
      <c r="AZ23" s="43">
        <f>SUM(AZ24:AZ30)</f>
        <v>59241</v>
      </c>
      <c r="BA23" s="43">
        <f t="shared" ref="BA23" si="46">SUM(BA24:BA30)</f>
        <v>0</v>
      </c>
      <c r="BB23" s="43">
        <f t="shared" ref="BB23" si="47">SUM(BB24:BB30)</f>
        <v>0</v>
      </c>
      <c r="BC23" s="47">
        <f t="shared" si="8"/>
        <v>59241</v>
      </c>
      <c r="BE23" s="37" t="s">
        <v>31</v>
      </c>
      <c r="BF23" s="42">
        <v>2210</v>
      </c>
      <c r="BG23" s="43">
        <f>SUM(BG24:BG30)</f>
        <v>59241</v>
      </c>
      <c r="BH23" s="43">
        <f t="shared" ref="BH23" si="48">SUM(BH24:BH30)</f>
        <v>0</v>
      </c>
      <c r="BI23" s="43">
        <f t="shared" ref="BI23" si="49">SUM(BI24:BI30)</f>
        <v>0</v>
      </c>
      <c r="BJ23" s="47">
        <f t="shared" si="9"/>
        <v>59241</v>
      </c>
      <c r="BL23" s="37" t="s">
        <v>31</v>
      </c>
      <c r="BM23" s="42">
        <v>2210</v>
      </c>
      <c r="BN23" s="43">
        <f>SUM(BN24:BN30)</f>
        <v>59241</v>
      </c>
      <c r="BO23" s="43">
        <f t="shared" ref="BO23" si="50">SUM(BO24:BO30)</f>
        <v>0</v>
      </c>
      <c r="BP23" s="43">
        <f t="shared" ref="BP23" si="51">SUM(BP24:BP30)</f>
        <v>0</v>
      </c>
      <c r="BQ23" s="47">
        <f t="shared" si="10"/>
        <v>59241</v>
      </c>
      <c r="BS23" s="37" t="s">
        <v>31</v>
      </c>
      <c r="BT23" s="42">
        <v>2210</v>
      </c>
      <c r="BU23" s="43">
        <f>SUM(BU24:BU30)</f>
        <v>59241</v>
      </c>
      <c r="BV23" s="43">
        <f t="shared" ref="BV23" si="52">SUM(BV24:BV30)</f>
        <v>0</v>
      </c>
      <c r="BW23" s="43">
        <f t="shared" ref="BW23" si="53">SUM(BW24:BW30)</f>
        <v>0</v>
      </c>
      <c r="BX23" s="47">
        <f t="shared" si="11"/>
        <v>59241</v>
      </c>
      <c r="BZ23" s="37" t="s">
        <v>31</v>
      </c>
      <c r="CA23" s="42">
        <v>2210</v>
      </c>
      <c r="CB23" s="43">
        <f>SUM(CB24:CB30)</f>
        <v>59241</v>
      </c>
      <c r="CC23" s="43">
        <f t="shared" ref="CC23" si="54">SUM(CC24:CC30)</f>
        <v>0</v>
      </c>
      <c r="CD23" s="43">
        <f t="shared" ref="CD23" si="55">SUM(CD24:CD30)</f>
        <v>0</v>
      </c>
      <c r="CE23" s="47">
        <f t="shared" si="12"/>
        <v>59241</v>
      </c>
    </row>
    <row r="24" spans="1:83" s="32" customFormat="1" ht="15.75" customHeight="1" thickBot="1">
      <c r="A24" s="40" t="s">
        <v>122</v>
      </c>
      <c r="B24" s="44">
        <v>2210</v>
      </c>
      <c r="C24" s="38">
        <v>2100</v>
      </c>
      <c r="D24" s="39"/>
      <c r="E24" s="39"/>
      <c r="F24" s="45">
        <f t="shared" si="14"/>
        <v>2100</v>
      </c>
      <c r="H24" s="40" t="s">
        <v>122</v>
      </c>
      <c r="I24" s="44">
        <v>2210</v>
      </c>
      <c r="J24" s="41">
        <f>F24</f>
        <v>2100</v>
      </c>
      <c r="K24" s="39"/>
      <c r="L24" s="122"/>
      <c r="M24" s="45">
        <f t="shared" si="2"/>
        <v>2100</v>
      </c>
      <c r="O24" s="40" t="s">
        <v>122</v>
      </c>
      <c r="P24" s="44">
        <v>2210</v>
      </c>
      <c r="Q24" s="41">
        <f t="shared" ref="Q24:Q30" si="56">M24</f>
        <v>2100</v>
      </c>
      <c r="R24" s="39"/>
      <c r="S24" s="122"/>
      <c r="T24" s="45">
        <f t="shared" si="3"/>
        <v>2100</v>
      </c>
      <c r="V24" s="40" t="s">
        <v>122</v>
      </c>
      <c r="W24" s="44">
        <v>2210</v>
      </c>
      <c r="X24" s="41">
        <f t="shared" ref="X24:X30" si="57">T24</f>
        <v>2100</v>
      </c>
      <c r="Y24" s="39"/>
      <c r="Z24" s="39"/>
      <c r="AA24" s="45">
        <f t="shared" si="4"/>
        <v>2100</v>
      </c>
      <c r="AC24" s="40" t="s">
        <v>122</v>
      </c>
      <c r="AD24" s="44">
        <v>2210</v>
      </c>
      <c r="AE24" s="41">
        <f t="shared" ref="AE24:AE30" si="58">AA24</f>
        <v>2100</v>
      </c>
      <c r="AF24" s="39"/>
      <c r="AG24" s="39">
        <v>2100</v>
      </c>
      <c r="AH24" s="45">
        <f t="shared" si="5"/>
        <v>0</v>
      </c>
      <c r="AJ24" s="40" t="s">
        <v>122</v>
      </c>
      <c r="AK24" s="44">
        <v>2210</v>
      </c>
      <c r="AL24" s="41">
        <f t="shared" ref="AL24:AL63" si="59">AH24</f>
        <v>0</v>
      </c>
      <c r="AM24" s="39"/>
      <c r="AN24" s="39"/>
      <c r="AO24" s="45">
        <f t="shared" si="6"/>
        <v>0</v>
      </c>
      <c r="AQ24" s="40" t="s">
        <v>122</v>
      </c>
      <c r="AR24" s="44">
        <v>2210</v>
      </c>
      <c r="AS24" s="41">
        <f t="shared" ref="AS24:AS30" si="60">AO24</f>
        <v>0</v>
      </c>
      <c r="AT24" s="39"/>
      <c r="AU24" s="39"/>
      <c r="AV24" s="45">
        <f t="shared" si="7"/>
        <v>0</v>
      </c>
      <c r="AX24" s="40" t="s">
        <v>122</v>
      </c>
      <c r="AY24" s="44">
        <v>2210</v>
      </c>
      <c r="AZ24" s="41">
        <f t="shared" ref="AZ24:AZ30" si="61">AV24</f>
        <v>0</v>
      </c>
      <c r="BA24" s="39"/>
      <c r="BB24" s="39"/>
      <c r="BC24" s="45">
        <f t="shared" si="8"/>
        <v>0</v>
      </c>
      <c r="BE24" s="40" t="s">
        <v>122</v>
      </c>
      <c r="BF24" s="44">
        <v>2210</v>
      </c>
      <c r="BG24" s="41">
        <f t="shared" ref="BG24:BG30" si="62">BC24</f>
        <v>0</v>
      </c>
      <c r="BH24" s="39"/>
      <c r="BI24" s="39"/>
      <c r="BJ24" s="45">
        <f t="shared" si="9"/>
        <v>0</v>
      </c>
      <c r="BL24" s="40" t="s">
        <v>122</v>
      </c>
      <c r="BM24" s="44">
        <v>2210</v>
      </c>
      <c r="BN24" s="41">
        <f t="shared" ref="BN24:BN30" si="63">BJ24</f>
        <v>0</v>
      </c>
      <c r="BO24" s="39"/>
      <c r="BP24" s="39"/>
      <c r="BQ24" s="45">
        <f t="shared" si="10"/>
        <v>0</v>
      </c>
      <c r="BS24" s="40" t="s">
        <v>122</v>
      </c>
      <c r="BT24" s="44">
        <v>2210</v>
      </c>
      <c r="BU24" s="41">
        <f t="shared" ref="BU24:BU30" si="64">BQ24</f>
        <v>0</v>
      </c>
      <c r="BV24" s="39"/>
      <c r="BW24" s="39"/>
      <c r="BX24" s="45">
        <f t="shared" si="11"/>
        <v>0</v>
      </c>
      <c r="BZ24" s="40" t="s">
        <v>122</v>
      </c>
      <c r="CA24" s="41">
        <f t="shared" ref="CA24:CA30" si="65">BW24</f>
        <v>0</v>
      </c>
      <c r="CB24" s="41">
        <f t="shared" ref="CB24:CB30" si="66">BX24</f>
        <v>0</v>
      </c>
      <c r="CC24" s="39"/>
      <c r="CD24" s="39"/>
      <c r="CE24" s="45">
        <f t="shared" si="12"/>
        <v>0</v>
      </c>
    </row>
    <row r="25" spans="1:83" s="32" customFormat="1" ht="15.75" customHeight="1" thickBot="1">
      <c r="A25" s="40" t="s">
        <v>123</v>
      </c>
      <c r="B25" s="44">
        <v>2210</v>
      </c>
      <c r="C25" s="38">
        <v>550</v>
      </c>
      <c r="D25" s="39"/>
      <c r="E25" s="39"/>
      <c r="F25" s="45">
        <f t="shared" si="14"/>
        <v>550</v>
      </c>
      <c r="H25" s="40" t="s">
        <v>123</v>
      </c>
      <c r="I25" s="44">
        <v>2210</v>
      </c>
      <c r="J25" s="41">
        <f t="shared" ref="J25:J30" si="67">F25</f>
        <v>550</v>
      </c>
      <c r="K25" s="39"/>
      <c r="L25" s="122"/>
      <c r="M25" s="45">
        <f t="shared" si="2"/>
        <v>550</v>
      </c>
      <c r="O25" s="40" t="s">
        <v>123</v>
      </c>
      <c r="P25" s="44">
        <v>2210</v>
      </c>
      <c r="Q25" s="41">
        <f t="shared" si="56"/>
        <v>550</v>
      </c>
      <c r="R25" s="39"/>
      <c r="S25" s="122"/>
      <c r="T25" s="45">
        <f t="shared" si="3"/>
        <v>550</v>
      </c>
      <c r="V25" s="40" t="s">
        <v>123</v>
      </c>
      <c r="W25" s="44">
        <v>2210</v>
      </c>
      <c r="X25" s="41">
        <f t="shared" si="57"/>
        <v>550</v>
      </c>
      <c r="Y25" s="39"/>
      <c r="Z25" s="39"/>
      <c r="AA25" s="45">
        <f t="shared" si="4"/>
        <v>550</v>
      </c>
      <c r="AC25" s="40" t="s">
        <v>123</v>
      </c>
      <c r="AD25" s="44">
        <v>2210</v>
      </c>
      <c r="AE25" s="41">
        <f t="shared" si="58"/>
        <v>550</v>
      </c>
      <c r="AF25" s="39"/>
      <c r="AG25" s="39"/>
      <c r="AH25" s="45">
        <f t="shared" si="5"/>
        <v>550</v>
      </c>
      <c r="AJ25" s="40" t="s">
        <v>123</v>
      </c>
      <c r="AK25" s="44">
        <v>2210</v>
      </c>
      <c r="AL25" s="41">
        <f t="shared" si="59"/>
        <v>550</v>
      </c>
      <c r="AM25" s="39"/>
      <c r="AN25" s="39"/>
      <c r="AO25" s="45">
        <f t="shared" si="6"/>
        <v>550</v>
      </c>
      <c r="AQ25" s="40" t="s">
        <v>123</v>
      </c>
      <c r="AR25" s="44">
        <v>2210</v>
      </c>
      <c r="AS25" s="41">
        <f t="shared" si="60"/>
        <v>550</v>
      </c>
      <c r="AT25" s="39"/>
      <c r="AU25" s="39"/>
      <c r="AV25" s="45">
        <f t="shared" si="7"/>
        <v>550</v>
      </c>
      <c r="AX25" s="40" t="s">
        <v>123</v>
      </c>
      <c r="AY25" s="44">
        <v>2210</v>
      </c>
      <c r="AZ25" s="41">
        <f t="shared" si="61"/>
        <v>550</v>
      </c>
      <c r="BA25" s="39"/>
      <c r="BB25" s="39"/>
      <c r="BC25" s="45">
        <f t="shared" si="8"/>
        <v>550</v>
      </c>
      <c r="BE25" s="40" t="s">
        <v>123</v>
      </c>
      <c r="BF25" s="44">
        <v>2210</v>
      </c>
      <c r="BG25" s="41">
        <f t="shared" si="62"/>
        <v>550</v>
      </c>
      <c r="BH25" s="39"/>
      <c r="BI25" s="39"/>
      <c r="BJ25" s="45">
        <f t="shared" si="9"/>
        <v>550</v>
      </c>
      <c r="BL25" s="40" t="s">
        <v>123</v>
      </c>
      <c r="BM25" s="44">
        <v>2210</v>
      </c>
      <c r="BN25" s="41">
        <f t="shared" si="63"/>
        <v>550</v>
      </c>
      <c r="BO25" s="39"/>
      <c r="BP25" s="39"/>
      <c r="BQ25" s="45">
        <f t="shared" si="10"/>
        <v>550</v>
      </c>
      <c r="BS25" s="40" t="s">
        <v>123</v>
      </c>
      <c r="BT25" s="44">
        <v>2210</v>
      </c>
      <c r="BU25" s="41">
        <f t="shared" si="64"/>
        <v>550</v>
      </c>
      <c r="BV25" s="39"/>
      <c r="BW25" s="39"/>
      <c r="BX25" s="45">
        <f t="shared" si="11"/>
        <v>550</v>
      </c>
      <c r="BZ25" s="40" t="s">
        <v>123</v>
      </c>
      <c r="CA25" s="41">
        <f t="shared" si="65"/>
        <v>0</v>
      </c>
      <c r="CB25" s="41">
        <f t="shared" si="66"/>
        <v>550</v>
      </c>
      <c r="CC25" s="39"/>
      <c r="CD25" s="39"/>
      <c r="CE25" s="45">
        <f t="shared" si="12"/>
        <v>550</v>
      </c>
    </row>
    <row r="26" spans="1:83" s="32" customFormat="1" ht="15.75" customHeight="1" thickBot="1">
      <c r="A26" s="40" t="s">
        <v>124</v>
      </c>
      <c r="B26" s="44">
        <v>2210</v>
      </c>
      <c r="C26" s="38">
        <v>250</v>
      </c>
      <c r="D26" s="39"/>
      <c r="E26" s="39"/>
      <c r="F26" s="45">
        <f t="shared" si="14"/>
        <v>250</v>
      </c>
      <c r="H26" s="40" t="s">
        <v>124</v>
      </c>
      <c r="I26" s="44">
        <v>2210</v>
      </c>
      <c r="J26" s="41">
        <f t="shared" si="67"/>
        <v>250</v>
      </c>
      <c r="K26" s="39"/>
      <c r="L26" s="122">
        <v>250</v>
      </c>
      <c r="M26" s="45">
        <f t="shared" si="2"/>
        <v>0</v>
      </c>
      <c r="O26" s="40" t="s">
        <v>124</v>
      </c>
      <c r="P26" s="44">
        <v>2210</v>
      </c>
      <c r="Q26" s="41">
        <f t="shared" si="56"/>
        <v>0</v>
      </c>
      <c r="R26" s="39"/>
      <c r="S26" s="122"/>
      <c r="T26" s="45">
        <f t="shared" si="3"/>
        <v>0</v>
      </c>
      <c r="V26" s="40" t="s">
        <v>124</v>
      </c>
      <c r="W26" s="44">
        <v>2210</v>
      </c>
      <c r="X26" s="41">
        <f t="shared" si="57"/>
        <v>0</v>
      </c>
      <c r="Y26" s="39"/>
      <c r="Z26" s="39"/>
      <c r="AA26" s="45">
        <f t="shared" si="4"/>
        <v>0</v>
      </c>
      <c r="AC26" s="40" t="s">
        <v>124</v>
      </c>
      <c r="AD26" s="44">
        <v>2210</v>
      </c>
      <c r="AE26" s="41">
        <f t="shared" si="58"/>
        <v>0</v>
      </c>
      <c r="AF26" s="39"/>
      <c r="AG26" s="39"/>
      <c r="AH26" s="45">
        <f t="shared" si="5"/>
        <v>0</v>
      </c>
      <c r="AJ26" s="40" t="s">
        <v>124</v>
      </c>
      <c r="AK26" s="44">
        <v>2210</v>
      </c>
      <c r="AL26" s="41">
        <f t="shared" si="59"/>
        <v>0</v>
      </c>
      <c r="AM26" s="39"/>
      <c r="AN26" s="39"/>
      <c r="AO26" s="45">
        <f t="shared" si="6"/>
        <v>0</v>
      </c>
      <c r="AQ26" s="40" t="s">
        <v>124</v>
      </c>
      <c r="AR26" s="44">
        <v>2210</v>
      </c>
      <c r="AS26" s="41">
        <f t="shared" si="60"/>
        <v>0</v>
      </c>
      <c r="AT26" s="39"/>
      <c r="AU26" s="39"/>
      <c r="AV26" s="45">
        <f t="shared" si="7"/>
        <v>0</v>
      </c>
      <c r="AX26" s="40" t="s">
        <v>124</v>
      </c>
      <c r="AY26" s="44">
        <v>2210</v>
      </c>
      <c r="AZ26" s="41">
        <f t="shared" si="61"/>
        <v>0</v>
      </c>
      <c r="BA26" s="39"/>
      <c r="BB26" s="39"/>
      <c r="BC26" s="45">
        <f t="shared" si="8"/>
        <v>0</v>
      </c>
      <c r="BE26" s="40" t="s">
        <v>124</v>
      </c>
      <c r="BF26" s="44">
        <v>2210</v>
      </c>
      <c r="BG26" s="41">
        <f t="shared" si="62"/>
        <v>0</v>
      </c>
      <c r="BH26" s="39"/>
      <c r="BI26" s="39"/>
      <c r="BJ26" s="45">
        <f t="shared" si="9"/>
        <v>0</v>
      </c>
      <c r="BL26" s="40" t="s">
        <v>124</v>
      </c>
      <c r="BM26" s="44">
        <v>2210</v>
      </c>
      <c r="BN26" s="41">
        <f t="shared" si="63"/>
        <v>0</v>
      </c>
      <c r="BO26" s="39"/>
      <c r="BP26" s="39"/>
      <c r="BQ26" s="45">
        <f t="shared" si="10"/>
        <v>0</v>
      </c>
      <c r="BS26" s="40" t="s">
        <v>124</v>
      </c>
      <c r="BT26" s="44">
        <v>2210</v>
      </c>
      <c r="BU26" s="41">
        <f t="shared" si="64"/>
        <v>0</v>
      </c>
      <c r="BV26" s="39"/>
      <c r="BW26" s="39"/>
      <c r="BX26" s="45">
        <f t="shared" si="11"/>
        <v>0</v>
      </c>
      <c r="BZ26" s="40" t="s">
        <v>124</v>
      </c>
      <c r="CA26" s="41">
        <f t="shared" si="65"/>
        <v>0</v>
      </c>
      <c r="CB26" s="41">
        <f t="shared" si="66"/>
        <v>0</v>
      </c>
      <c r="CC26" s="39"/>
      <c r="CD26" s="39"/>
      <c r="CE26" s="45">
        <f t="shared" si="12"/>
        <v>0</v>
      </c>
    </row>
    <row r="27" spans="1:83" s="62" customFormat="1" ht="15.75" customHeight="1" thickBot="1">
      <c r="A27" s="34" t="s">
        <v>143</v>
      </c>
      <c r="B27" s="35">
        <v>2210</v>
      </c>
      <c r="C27" s="46"/>
      <c r="D27" s="46"/>
      <c r="E27" s="46"/>
      <c r="F27" s="45">
        <f t="shared" si="14"/>
        <v>0</v>
      </c>
      <c r="H27" s="34" t="s">
        <v>143</v>
      </c>
      <c r="I27" s="35">
        <v>2210</v>
      </c>
      <c r="J27" s="41">
        <f t="shared" si="67"/>
        <v>0</v>
      </c>
      <c r="K27" s="46"/>
      <c r="L27" s="122"/>
      <c r="M27" s="45">
        <f t="shared" si="2"/>
        <v>0</v>
      </c>
      <c r="O27" s="34" t="s">
        <v>143</v>
      </c>
      <c r="P27" s="35">
        <v>2210</v>
      </c>
      <c r="Q27" s="41">
        <f t="shared" si="56"/>
        <v>0</v>
      </c>
      <c r="R27" s="46"/>
      <c r="S27" s="122"/>
      <c r="T27" s="45">
        <f t="shared" si="3"/>
        <v>0</v>
      </c>
      <c r="V27" s="34" t="s">
        <v>143</v>
      </c>
      <c r="W27" s="35">
        <v>2210</v>
      </c>
      <c r="X27" s="41">
        <f t="shared" si="57"/>
        <v>0</v>
      </c>
      <c r="Y27" s="46">
        <v>38000</v>
      </c>
      <c r="Z27" s="46"/>
      <c r="AA27" s="45">
        <f t="shared" si="4"/>
        <v>38000</v>
      </c>
      <c r="AC27" s="34" t="s">
        <v>143</v>
      </c>
      <c r="AD27" s="35">
        <v>2210</v>
      </c>
      <c r="AE27" s="41">
        <f t="shared" si="58"/>
        <v>38000</v>
      </c>
      <c r="AF27" s="46"/>
      <c r="AG27" s="46"/>
      <c r="AH27" s="45">
        <f t="shared" si="5"/>
        <v>38000</v>
      </c>
      <c r="AJ27" s="34" t="s">
        <v>143</v>
      </c>
      <c r="AK27" s="35">
        <v>2210</v>
      </c>
      <c r="AL27" s="41">
        <f t="shared" si="59"/>
        <v>38000</v>
      </c>
      <c r="AM27" s="46"/>
      <c r="AN27" s="46"/>
      <c r="AO27" s="45">
        <f t="shared" si="6"/>
        <v>38000</v>
      </c>
      <c r="AQ27" s="34" t="s">
        <v>143</v>
      </c>
      <c r="AR27" s="35">
        <v>2210</v>
      </c>
      <c r="AS27" s="41">
        <f t="shared" si="60"/>
        <v>38000</v>
      </c>
      <c r="AT27" s="46"/>
      <c r="AU27" s="46"/>
      <c r="AV27" s="45">
        <f t="shared" si="7"/>
        <v>38000</v>
      </c>
      <c r="AX27" s="34" t="s">
        <v>143</v>
      </c>
      <c r="AY27" s="35">
        <v>2210</v>
      </c>
      <c r="AZ27" s="41">
        <f t="shared" si="61"/>
        <v>38000</v>
      </c>
      <c r="BA27" s="46"/>
      <c r="BB27" s="46"/>
      <c r="BC27" s="45">
        <f t="shared" si="8"/>
        <v>38000</v>
      </c>
      <c r="BE27" s="34" t="s">
        <v>143</v>
      </c>
      <c r="BF27" s="35">
        <v>2210</v>
      </c>
      <c r="BG27" s="41">
        <f t="shared" si="62"/>
        <v>38000</v>
      </c>
      <c r="BH27" s="46"/>
      <c r="BI27" s="46"/>
      <c r="BJ27" s="45">
        <f t="shared" si="9"/>
        <v>38000</v>
      </c>
      <c r="BL27" s="34" t="s">
        <v>143</v>
      </c>
      <c r="BM27" s="35">
        <v>2210</v>
      </c>
      <c r="BN27" s="41">
        <f t="shared" si="63"/>
        <v>38000</v>
      </c>
      <c r="BO27" s="46"/>
      <c r="BP27" s="46"/>
      <c r="BQ27" s="45">
        <f t="shared" si="10"/>
        <v>38000</v>
      </c>
      <c r="BS27" s="34" t="s">
        <v>143</v>
      </c>
      <c r="BT27" s="35">
        <v>2210</v>
      </c>
      <c r="BU27" s="41">
        <f t="shared" si="64"/>
        <v>38000</v>
      </c>
      <c r="BV27" s="46"/>
      <c r="BW27" s="46"/>
      <c r="BX27" s="45">
        <f t="shared" si="11"/>
        <v>38000</v>
      </c>
      <c r="BZ27" s="34" t="s">
        <v>143</v>
      </c>
      <c r="CA27" s="41">
        <f t="shared" si="65"/>
        <v>0</v>
      </c>
      <c r="CB27" s="41">
        <f t="shared" si="66"/>
        <v>38000</v>
      </c>
      <c r="CC27" s="46"/>
      <c r="CD27" s="46"/>
      <c r="CE27" s="45">
        <f t="shared" si="12"/>
        <v>38000</v>
      </c>
    </row>
    <row r="28" spans="1:83" s="62" customFormat="1" ht="15.75" customHeight="1" thickBot="1">
      <c r="A28" s="34" t="s">
        <v>144</v>
      </c>
      <c r="B28" s="35">
        <v>2210</v>
      </c>
      <c r="C28" s="46"/>
      <c r="D28" s="46"/>
      <c r="E28" s="46"/>
      <c r="F28" s="45">
        <f t="shared" si="14"/>
        <v>0</v>
      </c>
      <c r="H28" s="34" t="s">
        <v>144</v>
      </c>
      <c r="I28" s="35">
        <v>2210</v>
      </c>
      <c r="J28" s="41">
        <f t="shared" si="67"/>
        <v>0</v>
      </c>
      <c r="K28" s="46"/>
      <c r="L28" s="122"/>
      <c r="M28" s="45">
        <f t="shared" si="2"/>
        <v>0</v>
      </c>
      <c r="O28" s="34" t="s">
        <v>144</v>
      </c>
      <c r="P28" s="35">
        <v>2210</v>
      </c>
      <c r="Q28" s="41">
        <f t="shared" si="56"/>
        <v>0</v>
      </c>
      <c r="R28" s="46"/>
      <c r="S28" s="122"/>
      <c r="T28" s="45">
        <f t="shared" si="3"/>
        <v>0</v>
      </c>
      <c r="V28" s="34" t="s">
        <v>144</v>
      </c>
      <c r="W28" s="35">
        <v>2210</v>
      </c>
      <c r="X28" s="41">
        <f t="shared" si="57"/>
        <v>0</v>
      </c>
      <c r="Y28" s="46"/>
      <c r="Z28" s="46"/>
      <c r="AA28" s="45">
        <f t="shared" si="4"/>
        <v>0</v>
      </c>
      <c r="AC28" s="34" t="s">
        <v>144</v>
      </c>
      <c r="AD28" s="35">
        <v>2210</v>
      </c>
      <c r="AE28" s="41">
        <f t="shared" si="58"/>
        <v>0</v>
      </c>
      <c r="AF28" s="46"/>
      <c r="AG28" s="46"/>
      <c r="AH28" s="45">
        <f t="shared" si="5"/>
        <v>0</v>
      </c>
      <c r="AJ28" s="34" t="s">
        <v>144</v>
      </c>
      <c r="AK28" s="35">
        <v>2210</v>
      </c>
      <c r="AL28" s="41">
        <f t="shared" si="59"/>
        <v>0</v>
      </c>
      <c r="AM28" s="46"/>
      <c r="AN28" s="46"/>
      <c r="AO28" s="45">
        <f t="shared" si="6"/>
        <v>0</v>
      </c>
      <c r="AQ28" s="34" t="s">
        <v>144</v>
      </c>
      <c r="AR28" s="35">
        <v>2210</v>
      </c>
      <c r="AS28" s="41">
        <f t="shared" si="60"/>
        <v>0</v>
      </c>
      <c r="AT28" s="46"/>
      <c r="AU28" s="46"/>
      <c r="AV28" s="45">
        <f t="shared" si="7"/>
        <v>0</v>
      </c>
      <c r="AX28" s="34" t="s">
        <v>144</v>
      </c>
      <c r="AY28" s="35">
        <v>2210</v>
      </c>
      <c r="AZ28" s="41">
        <f t="shared" si="61"/>
        <v>0</v>
      </c>
      <c r="BA28" s="46"/>
      <c r="BB28" s="46"/>
      <c r="BC28" s="45">
        <f t="shared" si="8"/>
        <v>0</v>
      </c>
      <c r="BE28" s="34" t="s">
        <v>144</v>
      </c>
      <c r="BF28" s="35">
        <v>2210</v>
      </c>
      <c r="BG28" s="41">
        <f t="shared" si="62"/>
        <v>0</v>
      </c>
      <c r="BH28" s="46"/>
      <c r="BI28" s="46"/>
      <c r="BJ28" s="45">
        <f t="shared" si="9"/>
        <v>0</v>
      </c>
      <c r="BL28" s="34" t="s">
        <v>144</v>
      </c>
      <c r="BM28" s="35">
        <v>2210</v>
      </c>
      <c r="BN28" s="41">
        <f t="shared" si="63"/>
        <v>0</v>
      </c>
      <c r="BO28" s="46"/>
      <c r="BP28" s="46"/>
      <c r="BQ28" s="45">
        <f t="shared" si="10"/>
        <v>0</v>
      </c>
      <c r="BS28" s="34" t="s">
        <v>144</v>
      </c>
      <c r="BT28" s="35">
        <v>2210</v>
      </c>
      <c r="BU28" s="41">
        <f t="shared" si="64"/>
        <v>0</v>
      </c>
      <c r="BV28" s="46"/>
      <c r="BW28" s="46"/>
      <c r="BX28" s="45">
        <f t="shared" si="11"/>
        <v>0</v>
      </c>
      <c r="BZ28" s="34" t="s">
        <v>144</v>
      </c>
      <c r="CA28" s="41">
        <f t="shared" si="65"/>
        <v>0</v>
      </c>
      <c r="CB28" s="41">
        <f t="shared" si="66"/>
        <v>0</v>
      </c>
      <c r="CC28" s="46"/>
      <c r="CD28" s="46"/>
      <c r="CE28" s="45">
        <f t="shared" si="12"/>
        <v>0</v>
      </c>
    </row>
    <row r="29" spans="1:83" s="62" customFormat="1" ht="15.75" customHeight="1" thickBot="1">
      <c r="A29" s="34" t="s">
        <v>145</v>
      </c>
      <c r="B29" s="35">
        <v>2210</v>
      </c>
      <c r="C29" s="46"/>
      <c r="D29" s="46">
        <v>20691</v>
      </c>
      <c r="E29" s="46"/>
      <c r="F29" s="45">
        <f t="shared" si="14"/>
        <v>20691</v>
      </c>
      <c r="H29" s="34" t="s">
        <v>145</v>
      </c>
      <c r="I29" s="35">
        <v>2210</v>
      </c>
      <c r="J29" s="41">
        <f t="shared" si="67"/>
        <v>20691</v>
      </c>
      <c r="K29" s="46"/>
      <c r="L29" s="122"/>
      <c r="M29" s="45">
        <f t="shared" si="2"/>
        <v>20691</v>
      </c>
      <c r="O29" s="34" t="s">
        <v>145</v>
      </c>
      <c r="P29" s="35">
        <v>2210</v>
      </c>
      <c r="Q29" s="41">
        <f t="shared" si="56"/>
        <v>20691</v>
      </c>
      <c r="R29" s="46"/>
      <c r="S29" s="122"/>
      <c r="T29" s="45">
        <f t="shared" si="3"/>
        <v>20691</v>
      </c>
      <c r="V29" s="34" t="s">
        <v>145</v>
      </c>
      <c r="W29" s="35">
        <v>2210</v>
      </c>
      <c r="X29" s="41">
        <f t="shared" si="57"/>
        <v>20691</v>
      </c>
      <c r="Y29" s="46"/>
      <c r="Z29" s="46"/>
      <c r="AA29" s="45">
        <f t="shared" si="4"/>
        <v>20691</v>
      </c>
      <c r="AC29" s="34" t="s">
        <v>145</v>
      </c>
      <c r="AD29" s="35">
        <v>2210</v>
      </c>
      <c r="AE29" s="41">
        <f t="shared" si="58"/>
        <v>20691</v>
      </c>
      <c r="AF29" s="46"/>
      <c r="AG29" s="46"/>
      <c r="AH29" s="45">
        <f t="shared" si="5"/>
        <v>20691</v>
      </c>
      <c r="AJ29" s="34" t="s">
        <v>145</v>
      </c>
      <c r="AK29" s="35">
        <v>2210</v>
      </c>
      <c r="AL29" s="41">
        <f t="shared" si="59"/>
        <v>20691</v>
      </c>
      <c r="AM29" s="46"/>
      <c r="AN29" s="46"/>
      <c r="AO29" s="45">
        <f t="shared" si="6"/>
        <v>20691</v>
      </c>
      <c r="AQ29" s="34" t="s">
        <v>145</v>
      </c>
      <c r="AR29" s="35">
        <v>2210</v>
      </c>
      <c r="AS29" s="41">
        <f t="shared" si="60"/>
        <v>20691</v>
      </c>
      <c r="AT29" s="46"/>
      <c r="AU29" s="46"/>
      <c r="AV29" s="45">
        <f t="shared" si="7"/>
        <v>20691</v>
      </c>
      <c r="AX29" s="34" t="s">
        <v>145</v>
      </c>
      <c r="AY29" s="35">
        <v>2210</v>
      </c>
      <c r="AZ29" s="41">
        <f t="shared" si="61"/>
        <v>20691</v>
      </c>
      <c r="BA29" s="46"/>
      <c r="BB29" s="46"/>
      <c r="BC29" s="45">
        <f t="shared" si="8"/>
        <v>20691</v>
      </c>
      <c r="BE29" s="34" t="s">
        <v>145</v>
      </c>
      <c r="BF29" s="35">
        <v>2210</v>
      </c>
      <c r="BG29" s="41">
        <f t="shared" si="62"/>
        <v>20691</v>
      </c>
      <c r="BH29" s="46"/>
      <c r="BI29" s="46"/>
      <c r="BJ29" s="45">
        <f t="shared" si="9"/>
        <v>20691</v>
      </c>
      <c r="BL29" s="34" t="s">
        <v>145</v>
      </c>
      <c r="BM29" s="35">
        <v>2210</v>
      </c>
      <c r="BN29" s="41">
        <f t="shared" si="63"/>
        <v>20691</v>
      </c>
      <c r="BO29" s="46"/>
      <c r="BP29" s="46"/>
      <c r="BQ29" s="45">
        <f t="shared" si="10"/>
        <v>20691</v>
      </c>
      <c r="BS29" s="34" t="s">
        <v>145</v>
      </c>
      <c r="BT29" s="35">
        <v>2210</v>
      </c>
      <c r="BU29" s="41">
        <f t="shared" si="64"/>
        <v>20691</v>
      </c>
      <c r="BV29" s="46"/>
      <c r="BW29" s="46"/>
      <c r="BX29" s="45">
        <f t="shared" si="11"/>
        <v>20691</v>
      </c>
      <c r="BZ29" s="34" t="s">
        <v>145</v>
      </c>
      <c r="CA29" s="41">
        <f t="shared" si="65"/>
        <v>0</v>
      </c>
      <c r="CB29" s="41">
        <f t="shared" si="66"/>
        <v>20691</v>
      </c>
      <c r="CC29" s="46"/>
      <c r="CD29" s="46"/>
      <c r="CE29" s="45">
        <f t="shared" si="12"/>
        <v>20691</v>
      </c>
    </row>
    <row r="30" spans="1:83" s="117" customFormat="1" ht="15.75" customHeight="1" thickBot="1">
      <c r="A30" s="113" t="s">
        <v>32</v>
      </c>
      <c r="B30" s="114">
        <v>2220</v>
      </c>
      <c r="C30" s="115"/>
      <c r="D30" s="115"/>
      <c r="E30" s="115"/>
      <c r="F30" s="116">
        <f t="shared" si="14"/>
        <v>0</v>
      </c>
      <c r="H30" s="113" t="s">
        <v>32</v>
      </c>
      <c r="I30" s="114">
        <v>2220</v>
      </c>
      <c r="J30" s="116">
        <f t="shared" si="67"/>
        <v>0</v>
      </c>
      <c r="K30" s="115"/>
      <c r="L30" s="122"/>
      <c r="M30" s="116">
        <f t="shared" si="2"/>
        <v>0</v>
      </c>
      <c r="O30" s="113" t="s">
        <v>32</v>
      </c>
      <c r="P30" s="114">
        <v>2220</v>
      </c>
      <c r="Q30" s="41">
        <f t="shared" si="56"/>
        <v>0</v>
      </c>
      <c r="R30" s="115"/>
      <c r="S30" s="122"/>
      <c r="T30" s="116">
        <f t="shared" si="3"/>
        <v>0</v>
      </c>
      <c r="V30" s="113" t="s">
        <v>32</v>
      </c>
      <c r="W30" s="114">
        <v>2220</v>
      </c>
      <c r="X30" s="41">
        <f t="shared" si="57"/>
        <v>0</v>
      </c>
      <c r="Y30" s="115"/>
      <c r="Z30" s="115"/>
      <c r="AA30" s="116">
        <f t="shared" si="4"/>
        <v>0</v>
      </c>
      <c r="AC30" s="113" t="s">
        <v>32</v>
      </c>
      <c r="AD30" s="114">
        <v>2220</v>
      </c>
      <c r="AE30" s="41">
        <f t="shared" si="58"/>
        <v>0</v>
      </c>
      <c r="AF30" s="115"/>
      <c r="AG30" s="115"/>
      <c r="AH30" s="116">
        <f t="shared" si="5"/>
        <v>0</v>
      </c>
      <c r="AJ30" s="113" t="s">
        <v>32</v>
      </c>
      <c r="AK30" s="114">
        <v>2220</v>
      </c>
      <c r="AL30" s="41">
        <f t="shared" si="59"/>
        <v>0</v>
      </c>
      <c r="AM30" s="115"/>
      <c r="AN30" s="115"/>
      <c r="AO30" s="116">
        <f t="shared" si="6"/>
        <v>0</v>
      </c>
      <c r="AQ30" s="113" t="s">
        <v>32</v>
      </c>
      <c r="AR30" s="114">
        <v>2220</v>
      </c>
      <c r="AS30" s="41">
        <f t="shared" si="60"/>
        <v>0</v>
      </c>
      <c r="AT30" s="115"/>
      <c r="AU30" s="115"/>
      <c r="AV30" s="116">
        <f t="shared" si="7"/>
        <v>0</v>
      </c>
      <c r="AX30" s="113" t="s">
        <v>32</v>
      </c>
      <c r="AY30" s="114">
        <v>2220</v>
      </c>
      <c r="AZ30" s="41">
        <f t="shared" si="61"/>
        <v>0</v>
      </c>
      <c r="BA30" s="115"/>
      <c r="BB30" s="115"/>
      <c r="BC30" s="116">
        <f t="shared" si="8"/>
        <v>0</v>
      </c>
      <c r="BE30" s="113" t="s">
        <v>32</v>
      </c>
      <c r="BF30" s="114">
        <v>2220</v>
      </c>
      <c r="BG30" s="41">
        <f t="shared" si="62"/>
        <v>0</v>
      </c>
      <c r="BH30" s="115"/>
      <c r="BI30" s="115"/>
      <c r="BJ30" s="116">
        <f t="shared" si="9"/>
        <v>0</v>
      </c>
      <c r="BL30" s="113" t="s">
        <v>32</v>
      </c>
      <c r="BM30" s="114">
        <v>2220</v>
      </c>
      <c r="BN30" s="41">
        <f t="shared" si="63"/>
        <v>0</v>
      </c>
      <c r="BO30" s="115"/>
      <c r="BP30" s="115"/>
      <c r="BQ30" s="116">
        <f t="shared" si="10"/>
        <v>0</v>
      </c>
      <c r="BS30" s="113" t="s">
        <v>32</v>
      </c>
      <c r="BT30" s="114">
        <v>2220</v>
      </c>
      <c r="BU30" s="41">
        <f t="shared" si="64"/>
        <v>0</v>
      </c>
      <c r="BV30" s="115"/>
      <c r="BW30" s="115"/>
      <c r="BX30" s="116">
        <f t="shared" si="11"/>
        <v>0</v>
      </c>
      <c r="BZ30" s="113" t="s">
        <v>32</v>
      </c>
      <c r="CA30" s="41">
        <f t="shared" si="65"/>
        <v>0</v>
      </c>
      <c r="CB30" s="116">
        <f t="shared" si="66"/>
        <v>0</v>
      </c>
      <c r="CC30" s="115"/>
      <c r="CD30" s="115"/>
      <c r="CE30" s="116">
        <f t="shared" si="12"/>
        <v>0</v>
      </c>
    </row>
    <row r="31" spans="1:83" s="112" customFormat="1" ht="15.75" customHeight="1" thickBot="1">
      <c r="A31" s="29" t="s">
        <v>33</v>
      </c>
      <c r="B31" s="30">
        <v>2240</v>
      </c>
      <c r="C31" s="47">
        <f>SUM(C32:C47)</f>
        <v>33494</v>
      </c>
      <c r="D31" s="47">
        <f t="shared" ref="D31:E31" si="68">SUM(D32:D47)</f>
        <v>0</v>
      </c>
      <c r="E31" s="120">
        <f t="shared" si="68"/>
        <v>0</v>
      </c>
      <c r="F31" s="47">
        <f t="shared" si="14"/>
        <v>33494</v>
      </c>
      <c r="H31" s="29" t="s">
        <v>33</v>
      </c>
      <c r="I31" s="30">
        <v>2240</v>
      </c>
      <c r="J31" s="47">
        <f>SUM(J32:J47)</f>
        <v>33494</v>
      </c>
      <c r="K31" s="47">
        <f t="shared" ref="K31" si="69">SUM(K32:K47)</f>
        <v>0</v>
      </c>
      <c r="L31" s="120">
        <f>SUM(L32:L47)</f>
        <v>1792</v>
      </c>
      <c r="M31" s="47">
        <f t="shared" si="2"/>
        <v>31702</v>
      </c>
      <c r="O31" s="29" t="s">
        <v>33</v>
      </c>
      <c r="P31" s="30">
        <v>2240</v>
      </c>
      <c r="Q31" s="47">
        <f>SUM(Q32:Q47)</f>
        <v>31702</v>
      </c>
      <c r="R31" s="47">
        <f t="shared" ref="R31" si="70">SUM(R32:R47)</f>
        <v>0</v>
      </c>
      <c r="S31" s="120">
        <f>SUM(S32:S47)</f>
        <v>806.54</v>
      </c>
      <c r="T31" s="47">
        <f t="shared" si="3"/>
        <v>30895.46</v>
      </c>
      <c r="V31" s="29" t="s">
        <v>33</v>
      </c>
      <c r="W31" s="30">
        <v>2240</v>
      </c>
      <c r="X31" s="47">
        <f>SUM(X32:X47)</f>
        <v>30895.46</v>
      </c>
      <c r="Y31" s="47">
        <f t="shared" ref="Y31" si="71">SUM(Y32:Y47)</f>
        <v>60000</v>
      </c>
      <c r="Z31" s="120">
        <f>SUM(Z32:Z47)</f>
        <v>3522.8599999999997</v>
      </c>
      <c r="AA31" s="47">
        <f t="shared" si="4"/>
        <v>87372.599999999991</v>
      </c>
      <c r="AC31" s="29" t="s">
        <v>33</v>
      </c>
      <c r="AD31" s="30">
        <v>2240</v>
      </c>
      <c r="AE31" s="47">
        <f>SUM(AE32:AE47)</f>
        <v>87372.6</v>
      </c>
      <c r="AF31" s="47">
        <f t="shared" ref="AF31" si="72">SUM(AF32:AF47)</f>
        <v>0</v>
      </c>
      <c r="AG31" s="120">
        <f>SUM(AG32:AG47)</f>
        <v>63069.52</v>
      </c>
      <c r="AH31" s="47">
        <f t="shared" si="5"/>
        <v>24303.080000000009</v>
      </c>
      <c r="AJ31" s="29" t="s">
        <v>33</v>
      </c>
      <c r="AK31" s="30">
        <v>2240</v>
      </c>
      <c r="AL31" s="47">
        <f>SUM(AL32:AL47)</f>
        <v>24303.08</v>
      </c>
      <c r="AM31" s="47">
        <f t="shared" ref="AM31" si="73">SUM(AM32:AM47)</f>
        <v>0</v>
      </c>
      <c r="AN31" s="120">
        <f>SUM(AN32:AN47)</f>
        <v>1024</v>
      </c>
      <c r="AO31" s="47">
        <f t="shared" si="6"/>
        <v>23279.08</v>
      </c>
      <c r="AQ31" s="29" t="s">
        <v>33</v>
      </c>
      <c r="AR31" s="30">
        <v>2240</v>
      </c>
      <c r="AS31" s="47">
        <f>SUM(AS32:AS47)</f>
        <v>23279.08</v>
      </c>
      <c r="AT31" s="47">
        <f t="shared" ref="AT31" si="74">SUM(AT32:AT47)</f>
        <v>0</v>
      </c>
      <c r="AU31" s="120">
        <f t="shared" ref="AU31" si="75">SUM(AU32:AU47)</f>
        <v>3290.8</v>
      </c>
      <c r="AV31" s="47">
        <f t="shared" si="7"/>
        <v>19988.280000000002</v>
      </c>
      <c r="AX31" s="29" t="s">
        <v>33</v>
      </c>
      <c r="AY31" s="30">
        <v>2240</v>
      </c>
      <c r="AZ31" s="47">
        <f>SUM(AZ32:AZ47)</f>
        <v>19988.28</v>
      </c>
      <c r="BA31" s="47">
        <f t="shared" ref="BA31" si="76">SUM(BA32:BA47)</f>
        <v>0</v>
      </c>
      <c r="BB31" s="47">
        <f t="shared" ref="BB31" si="77">SUM(BB32:BB47)</f>
        <v>0</v>
      </c>
      <c r="BC31" s="47">
        <f t="shared" si="8"/>
        <v>19988.28</v>
      </c>
      <c r="BE31" s="29" t="s">
        <v>33</v>
      </c>
      <c r="BF31" s="30">
        <v>2240</v>
      </c>
      <c r="BG31" s="47">
        <f>SUM(BG32:BG47)</f>
        <v>19988.28</v>
      </c>
      <c r="BH31" s="47">
        <f t="shared" ref="BH31" si="78">SUM(BH32:BH47)</f>
        <v>0</v>
      </c>
      <c r="BI31" s="47">
        <f t="shared" ref="BI31" si="79">SUM(BI32:BI47)</f>
        <v>0</v>
      </c>
      <c r="BJ31" s="47">
        <f t="shared" si="9"/>
        <v>19988.28</v>
      </c>
      <c r="BL31" s="29" t="s">
        <v>33</v>
      </c>
      <c r="BM31" s="30">
        <v>2240</v>
      </c>
      <c r="BN31" s="47">
        <f>SUM(BN32:BN47)</f>
        <v>19988.28</v>
      </c>
      <c r="BO31" s="47">
        <f t="shared" ref="BO31" si="80">SUM(BO32:BO47)</f>
        <v>0</v>
      </c>
      <c r="BP31" s="47">
        <f t="shared" ref="BP31" si="81">SUM(BP32:BP47)</f>
        <v>0</v>
      </c>
      <c r="BQ31" s="47">
        <f t="shared" si="10"/>
        <v>19988.28</v>
      </c>
      <c r="BS31" s="29" t="s">
        <v>33</v>
      </c>
      <c r="BT31" s="30">
        <v>2240</v>
      </c>
      <c r="BU31" s="47">
        <f>SUM(BU32:BU47)</f>
        <v>19988.28</v>
      </c>
      <c r="BV31" s="47">
        <f t="shared" ref="BV31" si="82">SUM(BV32:BV47)</f>
        <v>0</v>
      </c>
      <c r="BW31" s="47">
        <f t="shared" ref="BW31" si="83">SUM(BW32:BW47)</f>
        <v>0</v>
      </c>
      <c r="BX31" s="47">
        <f t="shared" si="11"/>
        <v>19988.28</v>
      </c>
      <c r="BZ31" s="29" t="s">
        <v>33</v>
      </c>
      <c r="CA31" s="30">
        <v>2240</v>
      </c>
      <c r="CB31" s="47">
        <f>SUM(CB32:CB47)</f>
        <v>19988.28</v>
      </c>
      <c r="CC31" s="47">
        <f t="shared" ref="CC31" si="84">SUM(CC32:CC47)</f>
        <v>0</v>
      </c>
      <c r="CD31" s="47">
        <f t="shared" ref="CD31" si="85">SUM(CD32:CD47)</f>
        <v>0</v>
      </c>
      <c r="CE31" s="47">
        <f t="shared" si="12"/>
        <v>19988.28</v>
      </c>
    </row>
    <row r="32" spans="1:83" s="27" customFormat="1" ht="15.75" customHeight="1" thickBot="1">
      <c r="A32" s="21" t="s">
        <v>133</v>
      </c>
      <c r="B32" s="16">
        <v>2240</v>
      </c>
      <c r="C32" s="49">
        <v>2130</v>
      </c>
      <c r="D32" s="49"/>
      <c r="E32" s="121"/>
      <c r="F32" s="45">
        <f t="shared" si="14"/>
        <v>2130</v>
      </c>
      <c r="H32" s="21" t="s">
        <v>133</v>
      </c>
      <c r="I32" s="16">
        <v>2240</v>
      </c>
      <c r="J32" s="41">
        <f t="shared" ref="J32:J63" si="86">F32</f>
        <v>2130</v>
      </c>
      <c r="K32" s="49"/>
      <c r="L32" s="121"/>
      <c r="M32" s="45">
        <f t="shared" si="2"/>
        <v>2130</v>
      </c>
      <c r="O32" s="21" t="s">
        <v>133</v>
      </c>
      <c r="P32" s="16">
        <v>2240</v>
      </c>
      <c r="Q32" s="41">
        <f t="shared" ref="Q32:Q47" si="87">M32</f>
        <v>2130</v>
      </c>
      <c r="R32" s="49"/>
      <c r="S32" s="121"/>
      <c r="T32" s="45">
        <f t="shared" si="3"/>
        <v>2130</v>
      </c>
      <c r="V32" s="21" t="s">
        <v>133</v>
      </c>
      <c r="W32" s="16">
        <v>2240</v>
      </c>
      <c r="X32" s="41">
        <f t="shared" ref="X32:X47" si="88">T32</f>
        <v>2130</v>
      </c>
      <c r="Y32" s="49"/>
      <c r="Z32" s="121"/>
      <c r="AA32" s="45">
        <f t="shared" si="4"/>
        <v>2130</v>
      </c>
      <c r="AC32" s="21" t="s">
        <v>133</v>
      </c>
      <c r="AD32" s="16">
        <v>2240</v>
      </c>
      <c r="AE32" s="41">
        <f t="shared" ref="AE32:AE47" si="89">AA32</f>
        <v>2130</v>
      </c>
      <c r="AF32" s="49"/>
      <c r="AG32" s="121">
        <v>2130</v>
      </c>
      <c r="AH32" s="45">
        <f t="shared" si="5"/>
        <v>0</v>
      </c>
      <c r="AJ32" s="21" t="s">
        <v>133</v>
      </c>
      <c r="AK32" s="16">
        <v>2240</v>
      </c>
      <c r="AL32" s="41">
        <f t="shared" ref="AL32:AL47" si="90">AH32</f>
        <v>0</v>
      </c>
      <c r="AM32" s="49"/>
      <c r="AN32" s="121"/>
      <c r="AO32" s="45">
        <f t="shared" si="6"/>
        <v>0</v>
      </c>
      <c r="AQ32" s="21" t="s">
        <v>133</v>
      </c>
      <c r="AR32" s="16">
        <v>2240</v>
      </c>
      <c r="AS32" s="41">
        <f t="shared" ref="AS32:AS47" si="91">AO32</f>
        <v>0</v>
      </c>
      <c r="AT32" s="49"/>
      <c r="AU32" s="121"/>
      <c r="AV32" s="45">
        <f t="shared" si="7"/>
        <v>0</v>
      </c>
      <c r="AX32" s="21" t="s">
        <v>133</v>
      </c>
      <c r="AY32" s="16">
        <v>2240</v>
      </c>
      <c r="AZ32" s="41">
        <f t="shared" ref="AZ32:AZ47" si="92">AV32</f>
        <v>0</v>
      </c>
      <c r="BA32" s="49"/>
      <c r="BB32" s="49"/>
      <c r="BC32" s="45">
        <f t="shared" si="8"/>
        <v>0</v>
      </c>
      <c r="BE32" s="21" t="s">
        <v>133</v>
      </c>
      <c r="BF32" s="16">
        <v>2240</v>
      </c>
      <c r="BG32" s="41">
        <f t="shared" ref="BG32:BG47" si="93">BC32</f>
        <v>0</v>
      </c>
      <c r="BH32" s="49"/>
      <c r="BI32" s="49"/>
      <c r="BJ32" s="45">
        <f t="shared" si="9"/>
        <v>0</v>
      </c>
      <c r="BL32" s="21" t="s">
        <v>133</v>
      </c>
      <c r="BM32" s="16">
        <v>2240</v>
      </c>
      <c r="BN32" s="41">
        <f t="shared" ref="BN32:BN47" si="94">BJ32</f>
        <v>0</v>
      </c>
      <c r="BO32" s="49"/>
      <c r="BP32" s="49"/>
      <c r="BQ32" s="45">
        <f t="shared" si="10"/>
        <v>0</v>
      </c>
      <c r="BS32" s="21" t="s">
        <v>133</v>
      </c>
      <c r="BT32" s="16">
        <v>2240</v>
      </c>
      <c r="BU32" s="41">
        <f t="shared" ref="BU32:BU47" si="95">BQ32</f>
        <v>0</v>
      </c>
      <c r="BV32" s="49"/>
      <c r="BW32" s="49"/>
      <c r="BX32" s="45">
        <f t="shared" si="11"/>
        <v>0</v>
      </c>
      <c r="BZ32" s="21" t="s">
        <v>133</v>
      </c>
      <c r="CA32" s="16">
        <v>2240</v>
      </c>
      <c r="CB32" s="41">
        <f t="shared" ref="CB32:CB47" si="96">BX32</f>
        <v>0</v>
      </c>
      <c r="CC32" s="49"/>
      <c r="CD32" s="49"/>
      <c r="CE32" s="45">
        <f t="shared" si="12"/>
        <v>0</v>
      </c>
    </row>
    <row r="33" spans="1:83" s="27" customFormat="1" ht="15.75" customHeight="1" thickBot="1">
      <c r="A33" s="21" t="s">
        <v>35</v>
      </c>
      <c r="B33" s="16">
        <v>2240</v>
      </c>
      <c r="C33" s="49">
        <v>1556</v>
      </c>
      <c r="D33" s="49"/>
      <c r="E33" s="121"/>
      <c r="F33" s="45">
        <f t="shared" si="14"/>
        <v>1556</v>
      </c>
      <c r="H33" s="21" t="s">
        <v>35</v>
      </c>
      <c r="I33" s="16">
        <v>2240</v>
      </c>
      <c r="J33" s="41">
        <f t="shared" si="86"/>
        <v>1556</v>
      </c>
      <c r="K33" s="49"/>
      <c r="L33" s="121">
        <v>522</v>
      </c>
      <c r="M33" s="45">
        <f t="shared" si="2"/>
        <v>1034</v>
      </c>
      <c r="O33" s="21" t="s">
        <v>35</v>
      </c>
      <c r="P33" s="16">
        <v>2240</v>
      </c>
      <c r="Q33" s="41">
        <f t="shared" si="87"/>
        <v>1034</v>
      </c>
      <c r="R33" s="49"/>
      <c r="S33" s="121">
        <v>522</v>
      </c>
      <c r="T33" s="45">
        <f t="shared" si="3"/>
        <v>512</v>
      </c>
      <c r="V33" s="21" t="s">
        <v>35</v>
      </c>
      <c r="W33" s="16">
        <v>2240</v>
      </c>
      <c r="X33" s="41">
        <f t="shared" si="88"/>
        <v>512</v>
      </c>
      <c r="Y33" s="49"/>
      <c r="Z33" s="121">
        <v>512</v>
      </c>
      <c r="AA33" s="45">
        <f t="shared" si="4"/>
        <v>0</v>
      </c>
      <c r="AC33" s="21" t="s">
        <v>35</v>
      </c>
      <c r="AD33" s="16">
        <v>2240</v>
      </c>
      <c r="AE33" s="41">
        <f t="shared" si="89"/>
        <v>0</v>
      </c>
      <c r="AF33" s="49"/>
      <c r="AG33" s="121"/>
      <c r="AH33" s="45">
        <f t="shared" si="5"/>
        <v>0</v>
      </c>
      <c r="AJ33" s="21" t="s">
        <v>35</v>
      </c>
      <c r="AK33" s="16">
        <v>2240</v>
      </c>
      <c r="AL33" s="41">
        <f t="shared" si="90"/>
        <v>0</v>
      </c>
      <c r="AM33" s="49"/>
      <c r="AN33" s="121"/>
      <c r="AO33" s="45">
        <f t="shared" si="6"/>
        <v>0</v>
      </c>
      <c r="AQ33" s="21" t="s">
        <v>35</v>
      </c>
      <c r="AR33" s="16">
        <v>2240</v>
      </c>
      <c r="AS33" s="41">
        <f t="shared" si="91"/>
        <v>0</v>
      </c>
      <c r="AT33" s="49"/>
      <c r="AU33" s="121"/>
      <c r="AV33" s="45">
        <f t="shared" si="7"/>
        <v>0</v>
      </c>
      <c r="AX33" s="21" t="s">
        <v>35</v>
      </c>
      <c r="AY33" s="16">
        <v>2240</v>
      </c>
      <c r="AZ33" s="41">
        <f t="shared" si="92"/>
        <v>0</v>
      </c>
      <c r="BA33" s="49"/>
      <c r="BB33" s="49"/>
      <c r="BC33" s="45">
        <f t="shared" si="8"/>
        <v>0</v>
      </c>
      <c r="BE33" s="21" t="s">
        <v>35</v>
      </c>
      <c r="BF33" s="16">
        <v>2240</v>
      </c>
      <c r="BG33" s="41">
        <f t="shared" si="93"/>
        <v>0</v>
      </c>
      <c r="BH33" s="49"/>
      <c r="BI33" s="49"/>
      <c r="BJ33" s="45">
        <f t="shared" si="9"/>
        <v>0</v>
      </c>
      <c r="BL33" s="21" t="s">
        <v>35</v>
      </c>
      <c r="BM33" s="16">
        <v>2240</v>
      </c>
      <c r="BN33" s="41">
        <f t="shared" si="94"/>
        <v>0</v>
      </c>
      <c r="BO33" s="49"/>
      <c r="BP33" s="49"/>
      <c r="BQ33" s="45">
        <f t="shared" si="10"/>
        <v>0</v>
      </c>
      <c r="BS33" s="21" t="s">
        <v>35</v>
      </c>
      <c r="BT33" s="16">
        <v>2240</v>
      </c>
      <c r="BU33" s="41">
        <f t="shared" si="95"/>
        <v>0</v>
      </c>
      <c r="BV33" s="49"/>
      <c r="BW33" s="49"/>
      <c r="BX33" s="45">
        <f t="shared" si="11"/>
        <v>0</v>
      </c>
      <c r="BZ33" s="21" t="s">
        <v>35</v>
      </c>
      <c r="CA33" s="16">
        <v>2240</v>
      </c>
      <c r="CB33" s="41">
        <f t="shared" si="96"/>
        <v>0</v>
      </c>
      <c r="CC33" s="49"/>
      <c r="CD33" s="49"/>
      <c r="CE33" s="45">
        <f t="shared" si="12"/>
        <v>0</v>
      </c>
    </row>
    <row r="34" spans="1:83" s="27" customFormat="1" ht="15.75" customHeight="1" thickBot="1">
      <c r="A34" s="24" t="s">
        <v>125</v>
      </c>
      <c r="B34" s="23">
        <v>2240</v>
      </c>
      <c r="C34" s="49">
        <v>300</v>
      </c>
      <c r="D34" s="49"/>
      <c r="E34" s="121"/>
      <c r="F34" s="45">
        <f t="shared" si="14"/>
        <v>300</v>
      </c>
      <c r="H34" s="24" t="s">
        <v>125</v>
      </c>
      <c r="I34" s="23">
        <v>2240</v>
      </c>
      <c r="J34" s="41">
        <f t="shared" si="86"/>
        <v>300</v>
      </c>
      <c r="K34" s="49"/>
      <c r="L34" s="121">
        <v>300</v>
      </c>
      <c r="M34" s="45">
        <f t="shared" si="2"/>
        <v>0</v>
      </c>
      <c r="O34" s="24" t="s">
        <v>125</v>
      </c>
      <c r="P34" s="23">
        <v>2240</v>
      </c>
      <c r="Q34" s="41">
        <f t="shared" si="87"/>
        <v>0</v>
      </c>
      <c r="R34" s="49"/>
      <c r="S34" s="121"/>
      <c r="T34" s="45">
        <f t="shared" si="3"/>
        <v>0</v>
      </c>
      <c r="V34" s="24" t="s">
        <v>125</v>
      </c>
      <c r="W34" s="23">
        <v>2240</v>
      </c>
      <c r="X34" s="41">
        <f t="shared" si="88"/>
        <v>0</v>
      </c>
      <c r="Y34" s="49"/>
      <c r="Z34" s="121"/>
      <c r="AA34" s="45">
        <f t="shared" si="4"/>
        <v>0</v>
      </c>
      <c r="AC34" s="24" t="s">
        <v>125</v>
      </c>
      <c r="AD34" s="23">
        <v>2240</v>
      </c>
      <c r="AE34" s="41">
        <f t="shared" si="89"/>
        <v>0</v>
      </c>
      <c r="AF34" s="49"/>
      <c r="AG34" s="121"/>
      <c r="AH34" s="45">
        <f t="shared" si="5"/>
        <v>0</v>
      </c>
      <c r="AJ34" s="24" t="s">
        <v>125</v>
      </c>
      <c r="AK34" s="23">
        <v>2240</v>
      </c>
      <c r="AL34" s="41">
        <f t="shared" si="90"/>
        <v>0</v>
      </c>
      <c r="AM34" s="49"/>
      <c r="AN34" s="121"/>
      <c r="AO34" s="45">
        <f t="shared" si="6"/>
        <v>0</v>
      </c>
      <c r="AQ34" s="24" t="s">
        <v>125</v>
      </c>
      <c r="AR34" s="23">
        <v>2240</v>
      </c>
      <c r="AS34" s="41">
        <f t="shared" si="91"/>
        <v>0</v>
      </c>
      <c r="AT34" s="49"/>
      <c r="AU34" s="121"/>
      <c r="AV34" s="45">
        <f t="shared" si="7"/>
        <v>0</v>
      </c>
      <c r="AX34" s="24" t="s">
        <v>125</v>
      </c>
      <c r="AY34" s="23">
        <v>2240</v>
      </c>
      <c r="AZ34" s="41">
        <f t="shared" si="92"/>
        <v>0</v>
      </c>
      <c r="BA34" s="49"/>
      <c r="BB34" s="49"/>
      <c r="BC34" s="45">
        <f t="shared" si="8"/>
        <v>0</v>
      </c>
      <c r="BE34" s="24" t="s">
        <v>125</v>
      </c>
      <c r="BF34" s="23">
        <v>2240</v>
      </c>
      <c r="BG34" s="41">
        <f t="shared" si="93"/>
        <v>0</v>
      </c>
      <c r="BH34" s="49"/>
      <c r="BI34" s="49"/>
      <c r="BJ34" s="45">
        <f t="shared" si="9"/>
        <v>0</v>
      </c>
      <c r="BL34" s="24" t="s">
        <v>125</v>
      </c>
      <c r="BM34" s="23">
        <v>2240</v>
      </c>
      <c r="BN34" s="41">
        <f t="shared" si="94"/>
        <v>0</v>
      </c>
      <c r="BO34" s="49"/>
      <c r="BP34" s="49"/>
      <c r="BQ34" s="45">
        <f t="shared" si="10"/>
        <v>0</v>
      </c>
      <c r="BS34" s="24" t="s">
        <v>125</v>
      </c>
      <c r="BT34" s="23">
        <v>2240</v>
      </c>
      <c r="BU34" s="41">
        <f t="shared" si="95"/>
        <v>0</v>
      </c>
      <c r="BV34" s="49"/>
      <c r="BW34" s="49"/>
      <c r="BX34" s="45">
        <f t="shared" si="11"/>
        <v>0</v>
      </c>
      <c r="BZ34" s="24" t="s">
        <v>125</v>
      </c>
      <c r="CA34" s="23">
        <v>2240</v>
      </c>
      <c r="CB34" s="41">
        <f t="shared" si="96"/>
        <v>0</v>
      </c>
      <c r="CC34" s="49"/>
      <c r="CD34" s="49"/>
      <c r="CE34" s="45">
        <f t="shared" si="12"/>
        <v>0</v>
      </c>
    </row>
    <row r="35" spans="1:83" s="27" customFormat="1" ht="15.75" customHeight="1" thickBot="1">
      <c r="A35" s="24" t="s">
        <v>126</v>
      </c>
      <c r="B35" s="23">
        <v>2240</v>
      </c>
      <c r="C35" s="49">
        <v>9600</v>
      </c>
      <c r="D35" s="49"/>
      <c r="E35" s="121"/>
      <c r="F35" s="45">
        <f t="shared" si="14"/>
        <v>9600</v>
      </c>
      <c r="H35" s="24" t="s">
        <v>126</v>
      </c>
      <c r="I35" s="23">
        <v>2240</v>
      </c>
      <c r="J35" s="41">
        <f t="shared" si="86"/>
        <v>9600</v>
      </c>
      <c r="K35" s="49"/>
      <c r="L35" s="121"/>
      <c r="M35" s="45">
        <f t="shared" si="2"/>
        <v>9600</v>
      </c>
      <c r="O35" s="24" t="s">
        <v>126</v>
      </c>
      <c r="P35" s="23">
        <v>2240</v>
      </c>
      <c r="Q35" s="41">
        <f t="shared" si="87"/>
        <v>9600</v>
      </c>
      <c r="R35" s="49"/>
      <c r="S35" s="121"/>
      <c r="T35" s="45">
        <f t="shared" si="3"/>
        <v>9600</v>
      </c>
      <c r="V35" s="24" t="s">
        <v>126</v>
      </c>
      <c r="W35" s="23">
        <v>2240</v>
      </c>
      <c r="X35" s="41">
        <f t="shared" si="88"/>
        <v>9600</v>
      </c>
      <c r="Y35" s="49"/>
      <c r="Z35" s="121">
        <v>1400</v>
      </c>
      <c r="AA35" s="45">
        <f t="shared" si="4"/>
        <v>8200</v>
      </c>
      <c r="AC35" s="24" t="s">
        <v>126</v>
      </c>
      <c r="AD35" s="23">
        <v>2240</v>
      </c>
      <c r="AE35" s="41">
        <f t="shared" si="89"/>
        <v>8200</v>
      </c>
      <c r="AF35" s="49"/>
      <c r="AG35" s="121">
        <v>800</v>
      </c>
      <c r="AH35" s="45">
        <f t="shared" si="5"/>
        <v>7400</v>
      </c>
      <c r="AJ35" s="24" t="s">
        <v>126</v>
      </c>
      <c r="AK35" s="23">
        <v>2240</v>
      </c>
      <c r="AL35" s="41">
        <f t="shared" si="90"/>
        <v>7400</v>
      </c>
      <c r="AM35" s="49"/>
      <c r="AN35" s="121"/>
      <c r="AO35" s="45">
        <f t="shared" si="6"/>
        <v>7400</v>
      </c>
      <c r="AQ35" s="24" t="s">
        <v>126</v>
      </c>
      <c r="AR35" s="23">
        <v>2240</v>
      </c>
      <c r="AS35" s="41">
        <f t="shared" si="91"/>
        <v>7400</v>
      </c>
      <c r="AT35" s="49"/>
      <c r="AU35" s="121"/>
      <c r="AV35" s="45">
        <f t="shared" si="7"/>
        <v>7400</v>
      </c>
      <c r="AX35" s="24" t="s">
        <v>126</v>
      </c>
      <c r="AY35" s="23">
        <v>2240</v>
      </c>
      <c r="AZ35" s="41">
        <f t="shared" si="92"/>
        <v>7400</v>
      </c>
      <c r="BA35" s="49"/>
      <c r="BB35" s="49"/>
      <c r="BC35" s="45">
        <f t="shared" si="8"/>
        <v>7400</v>
      </c>
      <c r="BE35" s="24" t="s">
        <v>126</v>
      </c>
      <c r="BF35" s="23">
        <v>2240</v>
      </c>
      <c r="BG35" s="41">
        <f t="shared" si="93"/>
        <v>7400</v>
      </c>
      <c r="BH35" s="49"/>
      <c r="BI35" s="49"/>
      <c r="BJ35" s="45">
        <f t="shared" si="9"/>
        <v>7400</v>
      </c>
      <c r="BL35" s="24" t="s">
        <v>126</v>
      </c>
      <c r="BM35" s="23">
        <v>2240</v>
      </c>
      <c r="BN35" s="41">
        <f t="shared" si="94"/>
        <v>7400</v>
      </c>
      <c r="BO35" s="49"/>
      <c r="BP35" s="49"/>
      <c r="BQ35" s="45">
        <f t="shared" si="10"/>
        <v>7400</v>
      </c>
      <c r="BS35" s="24" t="s">
        <v>126</v>
      </c>
      <c r="BT35" s="23">
        <v>2240</v>
      </c>
      <c r="BU35" s="41">
        <f t="shared" si="95"/>
        <v>7400</v>
      </c>
      <c r="BV35" s="49"/>
      <c r="BW35" s="49"/>
      <c r="BX35" s="45">
        <f t="shared" si="11"/>
        <v>7400</v>
      </c>
      <c r="BZ35" s="24" t="s">
        <v>126</v>
      </c>
      <c r="CA35" s="23">
        <v>2240</v>
      </c>
      <c r="CB35" s="41">
        <f t="shared" si="96"/>
        <v>7400</v>
      </c>
      <c r="CC35" s="49"/>
      <c r="CD35" s="49"/>
      <c r="CE35" s="45">
        <f t="shared" si="12"/>
        <v>7400</v>
      </c>
    </row>
    <row r="36" spans="1:83" s="27" customFormat="1" ht="15.75" customHeight="1" thickBot="1">
      <c r="A36" s="24" t="s">
        <v>127</v>
      </c>
      <c r="B36" s="23">
        <v>2240</v>
      </c>
      <c r="C36" s="49">
        <v>1024</v>
      </c>
      <c r="D36" s="49"/>
      <c r="E36" s="121"/>
      <c r="F36" s="45">
        <f t="shared" si="14"/>
        <v>1024</v>
      </c>
      <c r="H36" s="24" t="s">
        <v>127</v>
      </c>
      <c r="I36" s="23">
        <v>2240</v>
      </c>
      <c r="J36" s="41">
        <f t="shared" si="86"/>
        <v>1024</v>
      </c>
      <c r="K36" s="49"/>
      <c r="L36" s="121"/>
      <c r="M36" s="45">
        <f t="shared" si="2"/>
        <v>1024</v>
      </c>
      <c r="O36" s="24" t="s">
        <v>127</v>
      </c>
      <c r="P36" s="23">
        <v>2240</v>
      </c>
      <c r="Q36" s="41">
        <f t="shared" si="87"/>
        <v>1024</v>
      </c>
      <c r="R36" s="49"/>
      <c r="S36" s="121"/>
      <c r="T36" s="45">
        <f t="shared" si="3"/>
        <v>1024</v>
      </c>
      <c r="V36" s="24" t="s">
        <v>127</v>
      </c>
      <c r="W36" s="23">
        <v>2240</v>
      </c>
      <c r="X36" s="41">
        <f t="shared" si="88"/>
        <v>1024</v>
      </c>
      <c r="Y36" s="49"/>
      <c r="Z36" s="121"/>
      <c r="AA36" s="45">
        <f t="shared" si="4"/>
        <v>1024</v>
      </c>
      <c r="AC36" s="24" t="s">
        <v>127</v>
      </c>
      <c r="AD36" s="23">
        <v>2240</v>
      </c>
      <c r="AE36" s="41">
        <f t="shared" si="89"/>
        <v>1024</v>
      </c>
      <c r="AF36" s="49"/>
      <c r="AG36" s="121"/>
      <c r="AH36" s="45">
        <f t="shared" si="5"/>
        <v>1024</v>
      </c>
      <c r="AJ36" s="24" t="s">
        <v>151</v>
      </c>
      <c r="AK36" s="23">
        <v>2240</v>
      </c>
      <c r="AL36" s="41">
        <f t="shared" si="90"/>
        <v>1024</v>
      </c>
      <c r="AM36" s="49"/>
      <c r="AN36" s="121">
        <v>1024</v>
      </c>
      <c r="AO36" s="45">
        <f t="shared" si="6"/>
        <v>0</v>
      </c>
      <c r="AQ36" s="24" t="s">
        <v>127</v>
      </c>
      <c r="AR36" s="23">
        <v>2240</v>
      </c>
      <c r="AS36" s="41">
        <f t="shared" si="91"/>
        <v>0</v>
      </c>
      <c r="AT36" s="49"/>
      <c r="AU36" s="121"/>
      <c r="AV36" s="45">
        <f t="shared" si="7"/>
        <v>0</v>
      </c>
      <c r="AX36" s="24" t="s">
        <v>127</v>
      </c>
      <c r="AY36" s="23">
        <v>2240</v>
      </c>
      <c r="AZ36" s="41">
        <f t="shared" si="92"/>
        <v>0</v>
      </c>
      <c r="BA36" s="49"/>
      <c r="BB36" s="49"/>
      <c r="BC36" s="45">
        <f t="shared" si="8"/>
        <v>0</v>
      </c>
      <c r="BE36" s="24" t="s">
        <v>127</v>
      </c>
      <c r="BF36" s="23">
        <v>2240</v>
      </c>
      <c r="BG36" s="41">
        <f t="shared" si="93"/>
        <v>0</v>
      </c>
      <c r="BH36" s="49"/>
      <c r="BI36" s="49"/>
      <c r="BJ36" s="45">
        <f t="shared" si="9"/>
        <v>0</v>
      </c>
      <c r="BL36" s="24" t="s">
        <v>127</v>
      </c>
      <c r="BM36" s="23">
        <v>2240</v>
      </c>
      <c r="BN36" s="41">
        <f t="shared" si="94"/>
        <v>0</v>
      </c>
      <c r="BO36" s="49"/>
      <c r="BP36" s="49"/>
      <c r="BQ36" s="45">
        <f t="shared" si="10"/>
        <v>0</v>
      </c>
      <c r="BS36" s="24" t="s">
        <v>127</v>
      </c>
      <c r="BT36" s="23">
        <v>2240</v>
      </c>
      <c r="BU36" s="41">
        <f t="shared" si="95"/>
        <v>0</v>
      </c>
      <c r="BV36" s="49"/>
      <c r="BW36" s="49"/>
      <c r="BX36" s="45">
        <f t="shared" si="11"/>
        <v>0</v>
      </c>
      <c r="BZ36" s="24" t="s">
        <v>127</v>
      </c>
      <c r="CA36" s="23">
        <v>2240</v>
      </c>
      <c r="CB36" s="41">
        <f t="shared" si="96"/>
        <v>0</v>
      </c>
      <c r="CC36" s="49"/>
      <c r="CD36" s="49"/>
      <c r="CE36" s="45">
        <f t="shared" si="12"/>
        <v>0</v>
      </c>
    </row>
    <row r="37" spans="1:83" s="27" customFormat="1" ht="15.75" customHeight="1" thickBot="1">
      <c r="A37" s="24" t="s">
        <v>128</v>
      </c>
      <c r="B37" s="23">
        <v>2240</v>
      </c>
      <c r="C37" s="49">
        <v>1650</v>
      </c>
      <c r="D37" s="49"/>
      <c r="E37" s="121"/>
      <c r="F37" s="45">
        <f t="shared" si="14"/>
        <v>1650</v>
      </c>
      <c r="H37" s="24" t="s">
        <v>128</v>
      </c>
      <c r="I37" s="23">
        <v>2240</v>
      </c>
      <c r="J37" s="41">
        <f t="shared" si="86"/>
        <v>1650</v>
      </c>
      <c r="K37" s="49"/>
      <c r="L37" s="121"/>
      <c r="M37" s="45">
        <f t="shared" si="2"/>
        <v>1650</v>
      </c>
      <c r="O37" s="24" t="s">
        <v>128</v>
      </c>
      <c r="P37" s="23">
        <v>2240</v>
      </c>
      <c r="Q37" s="41">
        <f t="shared" si="87"/>
        <v>1650</v>
      </c>
      <c r="R37" s="49"/>
      <c r="S37" s="121"/>
      <c r="T37" s="45">
        <f t="shared" si="3"/>
        <v>1650</v>
      </c>
      <c r="V37" s="24" t="s">
        <v>128</v>
      </c>
      <c r="W37" s="23">
        <v>2240</v>
      </c>
      <c r="X37" s="41">
        <f t="shared" si="88"/>
        <v>1650</v>
      </c>
      <c r="Y37" s="49"/>
      <c r="Z37" s="121"/>
      <c r="AA37" s="45">
        <f t="shared" si="4"/>
        <v>1650</v>
      </c>
      <c r="AC37" s="24" t="s">
        <v>128</v>
      </c>
      <c r="AD37" s="23">
        <v>2240</v>
      </c>
      <c r="AE37" s="41">
        <f t="shared" si="89"/>
        <v>1650</v>
      </c>
      <c r="AF37" s="49"/>
      <c r="AG37" s="121"/>
      <c r="AH37" s="45">
        <f t="shared" si="5"/>
        <v>1650</v>
      </c>
      <c r="AJ37" s="24" t="s">
        <v>128</v>
      </c>
      <c r="AK37" s="23">
        <v>2240</v>
      </c>
      <c r="AL37" s="41">
        <f t="shared" si="90"/>
        <v>1650</v>
      </c>
      <c r="AM37" s="49"/>
      <c r="AN37" s="121"/>
      <c r="AO37" s="45">
        <f t="shared" si="6"/>
        <v>1650</v>
      </c>
      <c r="AQ37" s="24" t="s">
        <v>128</v>
      </c>
      <c r="AR37" s="23">
        <v>2240</v>
      </c>
      <c r="AS37" s="41">
        <f t="shared" si="91"/>
        <v>1650</v>
      </c>
      <c r="AT37" s="49"/>
      <c r="AU37" s="121"/>
      <c r="AV37" s="45">
        <f t="shared" si="7"/>
        <v>1650</v>
      </c>
      <c r="AX37" s="24" t="s">
        <v>128</v>
      </c>
      <c r="AY37" s="23">
        <v>2240</v>
      </c>
      <c r="AZ37" s="41">
        <f t="shared" si="92"/>
        <v>1650</v>
      </c>
      <c r="BA37" s="49"/>
      <c r="BB37" s="49"/>
      <c r="BC37" s="45">
        <f t="shared" si="8"/>
        <v>1650</v>
      </c>
      <c r="BE37" s="24" t="s">
        <v>128</v>
      </c>
      <c r="BF37" s="23">
        <v>2240</v>
      </c>
      <c r="BG37" s="41">
        <f t="shared" si="93"/>
        <v>1650</v>
      </c>
      <c r="BH37" s="49"/>
      <c r="BI37" s="49"/>
      <c r="BJ37" s="45">
        <f t="shared" si="9"/>
        <v>1650</v>
      </c>
      <c r="BL37" s="24" t="s">
        <v>128</v>
      </c>
      <c r="BM37" s="23">
        <v>2240</v>
      </c>
      <c r="BN37" s="41">
        <f t="shared" si="94"/>
        <v>1650</v>
      </c>
      <c r="BO37" s="49"/>
      <c r="BP37" s="49"/>
      <c r="BQ37" s="45">
        <f t="shared" si="10"/>
        <v>1650</v>
      </c>
      <c r="BS37" s="24" t="s">
        <v>128</v>
      </c>
      <c r="BT37" s="23">
        <v>2240</v>
      </c>
      <c r="BU37" s="41">
        <f t="shared" si="95"/>
        <v>1650</v>
      </c>
      <c r="BV37" s="49"/>
      <c r="BW37" s="49"/>
      <c r="BX37" s="45">
        <f t="shared" si="11"/>
        <v>1650</v>
      </c>
      <c r="BZ37" s="24" t="s">
        <v>128</v>
      </c>
      <c r="CA37" s="23">
        <v>2240</v>
      </c>
      <c r="CB37" s="41">
        <f t="shared" si="96"/>
        <v>1650</v>
      </c>
      <c r="CC37" s="49"/>
      <c r="CD37" s="49"/>
      <c r="CE37" s="45">
        <f t="shared" si="12"/>
        <v>1650</v>
      </c>
    </row>
    <row r="38" spans="1:83" s="27" customFormat="1" ht="15.75" customHeight="1" thickBot="1">
      <c r="A38" s="24" t="s">
        <v>129</v>
      </c>
      <c r="B38" s="23">
        <v>2240</v>
      </c>
      <c r="C38" s="49">
        <v>1463</v>
      </c>
      <c r="D38" s="49"/>
      <c r="E38" s="121"/>
      <c r="F38" s="45">
        <f t="shared" si="14"/>
        <v>1463</v>
      </c>
      <c r="H38" s="24" t="s">
        <v>129</v>
      </c>
      <c r="I38" s="23">
        <v>2240</v>
      </c>
      <c r="J38" s="41">
        <f t="shared" si="86"/>
        <v>1463</v>
      </c>
      <c r="K38" s="49"/>
      <c r="L38" s="121"/>
      <c r="M38" s="45">
        <f t="shared" si="2"/>
        <v>1463</v>
      </c>
      <c r="O38" s="24" t="s">
        <v>129</v>
      </c>
      <c r="P38" s="23">
        <v>2240</v>
      </c>
      <c r="Q38" s="41">
        <f t="shared" si="87"/>
        <v>1463</v>
      </c>
      <c r="R38" s="49"/>
      <c r="S38" s="121"/>
      <c r="T38" s="45">
        <f t="shared" si="3"/>
        <v>1463</v>
      </c>
      <c r="V38" s="24" t="s">
        <v>129</v>
      </c>
      <c r="W38" s="23">
        <v>2240</v>
      </c>
      <c r="X38" s="41">
        <f t="shared" si="88"/>
        <v>1463</v>
      </c>
      <c r="Y38" s="49"/>
      <c r="Z38" s="121"/>
      <c r="AA38" s="45">
        <f t="shared" si="4"/>
        <v>1463</v>
      </c>
      <c r="AC38" s="24" t="s">
        <v>129</v>
      </c>
      <c r="AD38" s="23">
        <v>2240</v>
      </c>
      <c r="AE38" s="41">
        <f t="shared" si="89"/>
        <v>1463</v>
      </c>
      <c r="AF38" s="49"/>
      <c r="AG38" s="121"/>
      <c r="AH38" s="45">
        <f t="shared" si="5"/>
        <v>1463</v>
      </c>
      <c r="AJ38" s="24" t="s">
        <v>129</v>
      </c>
      <c r="AK38" s="23">
        <v>2240</v>
      </c>
      <c r="AL38" s="41">
        <f t="shared" si="90"/>
        <v>1463</v>
      </c>
      <c r="AM38" s="49"/>
      <c r="AN38" s="121"/>
      <c r="AO38" s="45">
        <f t="shared" si="6"/>
        <v>1463</v>
      </c>
      <c r="AQ38" s="24" t="s">
        <v>129</v>
      </c>
      <c r="AR38" s="23">
        <v>2240</v>
      </c>
      <c r="AS38" s="41">
        <f t="shared" si="91"/>
        <v>1463</v>
      </c>
      <c r="AT38" s="49"/>
      <c r="AU38" s="121"/>
      <c r="AV38" s="45">
        <f t="shared" si="7"/>
        <v>1463</v>
      </c>
      <c r="AX38" s="24" t="s">
        <v>129</v>
      </c>
      <c r="AY38" s="23">
        <v>2240</v>
      </c>
      <c r="AZ38" s="41">
        <f t="shared" si="92"/>
        <v>1463</v>
      </c>
      <c r="BA38" s="49"/>
      <c r="BB38" s="49"/>
      <c r="BC38" s="45">
        <f t="shared" si="8"/>
        <v>1463</v>
      </c>
      <c r="BE38" s="24" t="s">
        <v>129</v>
      </c>
      <c r="BF38" s="23">
        <v>2240</v>
      </c>
      <c r="BG38" s="41">
        <f t="shared" si="93"/>
        <v>1463</v>
      </c>
      <c r="BH38" s="49"/>
      <c r="BI38" s="49"/>
      <c r="BJ38" s="45">
        <f t="shared" si="9"/>
        <v>1463</v>
      </c>
      <c r="BL38" s="24" t="s">
        <v>129</v>
      </c>
      <c r="BM38" s="23">
        <v>2240</v>
      </c>
      <c r="BN38" s="41">
        <f t="shared" si="94"/>
        <v>1463</v>
      </c>
      <c r="BO38" s="49"/>
      <c r="BP38" s="49"/>
      <c r="BQ38" s="45">
        <f t="shared" si="10"/>
        <v>1463</v>
      </c>
      <c r="BS38" s="24" t="s">
        <v>129</v>
      </c>
      <c r="BT38" s="23">
        <v>2240</v>
      </c>
      <c r="BU38" s="41">
        <f t="shared" si="95"/>
        <v>1463</v>
      </c>
      <c r="BV38" s="49"/>
      <c r="BW38" s="49"/>
      <c r="BX38" s="45">
        <f t="shared" si="11"/>
        <v>1463</v>
      </c>
      <c r="BZ38" s="24" t="s">
        <v>129</v>
      </c>
      <c r="CA38" s="23">
        <v>2240</v>
      </c>
      <c r="CB38" s="41">
        <f t="shared" si="96"/>
        <v>1463</v>
      </c>
      <c r="CC38" s="49"/>
      <c r="CD38" s="49"/>
      <c r="CE38" s="45">
        <f t="shared" si="12"/>
        <v>1463</v>
      </c>
    </row>
    <row r="39" spans="1:83" s="27" customFormat="1" ht="15.75" customHeight="1" thickBot="1">
      <c r="A39" s="21" t="s">
        <v>41</v>
      </c>
      <c r="B39" s="16">
        <v>2240</v>
      </c>
      <c r="C39" s="49">
        <v>2671</v>
      </c>
      <c r="D39" s="49"/>
      <c r="E39" s="121"/>
      <c r="F39" s="45">
        <f t="shared" si="14"/>
        <v>2671</v>
      </c>
      <c r="H39" s="21" t="s">
        <v>41</v>
      </c>
      <c r="I39" s="16">
        <v>2240</v>
      </c>
      <c r="J39" s="41">
        <f t="shared" si="86"/>
        <v>2671</v>
      </c>
      <c r="K39" s="49"/>
      <c r="L39" s="121"/>
      <c r="M39" s="45">
        <f t="shared" si="2"/>
        <v>2671</v>
      </c>
      <c r="O39" s="21" t="s">
        <v>41</v>
      </c>
      <c r="P39" s="16">
        <v>2240</v>
      </c>
      <c r="Q39" s="41">
        <f t="shared" si="87"/>
        <v>2671</v>
      </c>
      <c r="R39" s="49"/>
      <c r="S39" s="121"/>
      <c r="T39" s="45">
        <f t="shared" si="3"/>
        <v>2671</v>
      </c>
      <c r="V39" s="21" t="s">
        <v>41</v>
      </c>
      <c r="W39" s="16">
        <v>2240</v>
      </c>
      <c r="X39" s="41">
        <f t="shared" si="88"/>
        <v>2671</v>
      </c>
      <c r="Y39" s="49"/>
      <c r="Z39" s="121"/>
      <c r="AA39" s="45">
        <f t="shared" si="4"/>
        <v>2671</v>
      </c>
      <c r="AC39" s="21" t="s">
        <v>41</v>
      </c>
      <c r="AD39" s="16">
        <v>2240</v>
      </c>
      <c r="AE39" s="41">
        <f t="shared" si="89"/>
        <v>2671</v>
      </c>
      <c r="AF39" s="49"/>
      <c r="AG39" s="121"/>
      <c r="AH39" s="45">
        <f t="shared" si="5"/>
        <v>2671</v>
      </c>
      <c r="AJ39" s="21" t="s">
        <v>41</v>
      </c>
      <c r="AK39" s="16">
        <v>2240</v>
      </c>
      <c r="AL39" s="41">
        <f t="shared" si="90"/>
        <v>2671</v>
      </c>
      <c r="AM39" s="49"/>
      <c r="AN39" s="121"/>
      <c r="AO39" s="45">
        <f t="shared" si="6"/>
        <v>2671</v>
      </c>
      <c r="AQ39" s="21" t="s">
        <v>41</v>
      </c>
      <c r="AR39" s="16">
        <v>2240</v>
      </c>
      <c r="AS39" s="41">
        <f t="shared" si="91"/>
        <v>2671</v>
      </c>
      <c r="AT39" s="49"/>
      <c r="AU39" s="121">
        <v>1420.8</v>
      </c>
      <c r="AV39" s="45">
        <f t="shared" si="7"/>
        <v>1250.2</v>
      </c>
      <c r="AX39" s="21" t="s">
        <v>41</v>
      </c>
      <c r="AY39" s="16">
        <v>2240</v>
      </c>
      <c r="AZ39" s="41">
        <f t="shared" si="92"/>
        <v>1250.2</v>
      </c>
      <c r="BA39" s="49"/>
      <c r="BB39" s="49"/>
      <c r="BC39" s="45">
        <f t="shared" si="8"/>
        <v>1250.2</v>
      </c>
      <c r="BE39" s="21" t="s">
        <v>41</v>
      </c>
      <c r="BF39" s="16">
        <v>2240</v>
      </c>
      <c r="BG39" s="41">
        <f t="shared" si="93"/>
        <v>1250.2</v>
      </c>
      <c r="BH39" s="49"/>
      <c r="BI39" s="49"/>
      <c r="BJ39" s="45">
        <f t="shared" si="9"/>
        <v>1250.2</v>
      </c>
      <c r="BL39" s="21" t="s">
        <v>41</v>
      </c>
      <c r="BM39" s="16">
        <v>2240</v>
      </c>
      <c r="BN39" s="41">
        <f t="shared" si="94"/>
        <v>1250.2</v>
      </c>
      <c r="BO39" s="49"/>
      <c r="BP39" s="49"/>
      <c r="BQ39" s="45">
        <f t="shared" si="10"/>
        <v>1250.2</v>
      </c>
      <c r="BS39" s="21" t="s">
        <v>41</v>
      </c>
      <c r="BT39" s="16">
        <v>2240</v>
      </c>
      <c r="BU39" s="41">
        <f t="shared" si="95"/>
        <v>1250.2</v>
      </c>
      <c r="BV39" s="49"/>
      <c r="BW39" s="49"/>
      <c r="BX39" s="45">
        <f t="shared" si="11"/>
        <v>1250.2</v>
      </c>
      <c r="BZ39" s="21" t="s">
        <v>41</v>
      </c>
      <c r="CA39" s="16">
        <v>2240</v>
      </c>
      <c r="CB39" s="41">
        <f t="shared" si="96"/>
        <v>1250.2</v>
      </c>
      <c r="CC39" s="49"/>
      <c r="CD39" s="49"/>
      <c r="CE39" s="45">
        <f t="shared" si="12"/>
        <v>1250.2</v>
      </c>
    </row>
    <row r="40" spans="1:83" s="27" customFormat="1" ht="15.75" customHeight="1" thickBot="1">
      <c r="A40" s="21" t="s">
        <v>47</v>
      </c>
      <c r="B40" s="16">
        <v>2240</v>
      </c>
      <c r="C40" s="49">
        <v>2700</v>
      </c>
      <c r="D40" s="49"/>
      <c r="E40" s="121"/>
      <c r="F40" s="45">
        <f t="shared" si="14"/>
        <v>2700</v>
      </c>
      <c r="H40" s="21" t="s">
        <v>47</v>
      </c>
      <c r="I40" s="16">
        <v>2240</v>
      </c>
      <c r="J40" s="41">
        <f t="shared" si="86"/>
        <v>2700</v>
      </c>
      <c r="K40" s="49"/>
      <c r="L40" s="121"/>
      <c r="M40" s="45">
        <f t="shared" si="2"/>
        <v>2700</v>
      </c>
      <c r="O40" s="21" t="s">
        <v>47</v>
      </c>
      <c r="P40" s="16">
        <v>2240</v>
      </c>
      <c r="Q40" s="41">
        <f t="shared" si="87"/>
        <v>2700</v>
      </c>
      <c r="R40" s="49"/>
      <c r="S40" s="121"/>
      <c r="T40" s="45">
        <f t="shared" si="3"/>
        <v>2700</v>
      </c>
      <c r="V40" s="21" t="s">
        <v>47</v>
      </c>
      <c r="W40" s="16">
        <v>2240</v>
      </c>
      <c r="X40" s="41">
        <f t="shared" si="88"/>
        <v>2700</v>
      </c>
      <c r="Y40" s="49"/>
      <c r="Z40" s="121"/>
      <c r="AA40" s="45">
        <f t="shared" si="4"/>
        <v>2700</v>
      </c>
      <c r="AC40" s="21" t="s">
        <v>47</v>
      </c>
      <c r="AD40" s="16">
        <v>2240</v>
      </c>
      <c r="AE40" s="41">
        <f t="shared" si="89"/>
        <v>2700</v>
      </c>
      <c r="AF40" s="49"/>
      <c r="AG40" s="121"/>
      <c r="AH40" s="45">
        <f t="shared" si="5"/>
        <v>2700</v>
      </c>
      <c r="AJ40" s="21" t="s">
        <v>47</v>
      </c>
      <c r="AK40" s="16">
        <v>2240</v>
      </c>
      <c r="AL40" s="41">
        <f t="shared" si="90"/>
        <v>2700</v>
      </c>
      <c r="AM40" s="49"/>
      <c r="AN40" s="121"/>
      <c r="AO40" s="45">
        <f t="shared" si="6"/>
        <v>2700</v>
      </c>
      <c r="AQ40" s="21" t="s">
        <v>47</v>
      </c>
      <c r="AR40" s="16">
        <v>2240</v>
      </c>
      <c r="AS40" s="41">
        <f t="shared" si="91"/>
        <v>2700</v>
      </c>
      <c r="AT40" s="49"/>
      <c r="AU40" s="121"/>
      <c r="AV40" s="45">
        <f t="shared" si="7"/>
        <v>2700</v>
      </c>
      <c r="AX40" s="21" t="s">
        <v>47</v>
      </c>
      <c r="AY40" s="16">
        <v>2240</v>
      </c>
      <c r="AZ40" s="41">
        <f t="shared" si="92"/>
        <v>2700</v>
      </c>
      <c r="BA40" s="49"/>
      <c r="BB40" s="49"/>
      <c r="BC40" s="45">
        <f t="shared" si="8"/>
        <v>2700</v>
      </c>
      <c r="BE40" s="21" t="s">
        <v>47</v>
      </c>
      <c r="BF40" s="16">
        <v>2240</v>
      </c>
      <c r="BG40" s="41">
        <f t="shared" si="93"/>
        <v>2700</v>
      </c>
      <c r="BH40" s="49"/>
      <c r="BI40" s="49"/>
      <c r="BJ40" s="45">
        <f t="shared" si="9"/>
        <v>2700</v>
      </c>
      <c r="BL40" s="21" t="s">
        <v>47</v>
      </c>
      <c r="BM40" s="16">
        <v>2240</v>
      </c>
      <c r="BN40" s="41">
        <f t="shared" si="94"/>
        <v>2700</v>
      </c>
      <c r="BO40" s="49"/>
      <c r="BP40" s="49"/>
      <c r="BQ40" s="45">
        <f t="shared" si="10"/>
        <v>2700</v>
      </c>
      <c r="BS40" s="21" t="s">
        <v>47</v>
      </c>
      <c r="BT40" s="16">
        <v>2240</v>
      </c>
      <c r="BU40" s="41">
        <f t="shared" si="95"/>
        <v>2700</v>
      </c>
      <c r="BV40" s="49"/>
      <c r="BW40" s="49"/>
      <c r="BX40" s="45">
        <f t="shared" si="11"/>
        <v>2700</v>
      </c>
      <c r="BZ40" s="21" t="s">
        <v>47</v>
      </c>
      <c r="CA40" s="16">
        <v>2240</v>
      </c>
      <c r="CB40" s="41">
        <f t="shared" si="96"/>
        <v>2700</v>
      </c>
      <c r="CC40" s="49"/>
      <c r="CD40" s="49"/>
      <c r="CE40" s="45">
        <f t="shared" si="12"/>
        <v>2700</v>
      </c>
    </row>
    <row r="41" spans="1:83" s="27" customFormat="1" ht="15.75" customHeight="1" thickBot="1">
      <c r="A41" s="21" t="s">
        <v>45</v>
      </c>
      <c r="B41" s="16">
        <v>2240</v>
      </c>
      <c r="C41" s="49">
        <v>970</v>
      </c>
      <c r="D41" s="49"/>
      <c r="E41" s="121"/>
      <c r="F41" s="45">
        <f t="shared" si="14"/>
        <v>970</v>
      </c>
      <c r="H41" s="21" t="s">
        <v>45</v>
      </c>
      <c r="I41" s="16">
        <v>2240</v>
      </c>
      <c r="J41" s="41">
        <f t="shared" si="86"/>
        <v>970</v>
      </c>
      <c r="K41" s="49"/>
      <c r="L41" s="121">
        <v>970</v>
      </c>
      <c r="M41" s="45">
        <f t="shared" si="2"/>
        <v>0</v>
      </c>
      <c r="O41" s="21" t="s">
        <v>45</v>
      </c>
      <c r="P41" s="16">
        <v>2240</v>
      </c>
      <c r="Q41" s="41">
        <f t="shared" si="87"/>
        <v>0</v>
      </c>
      <c r="R41" s="49"/>
      <c r="S41" s="121"/>
      <c r="T41" s="45">
        <f t="shared" si="3"/>
        <v>0</v>
      </c>
      <c r="V41" s="21" t="s">
        <v>45</v>
      </c>
      <c r="W41" s="16">
        <v>2240</v>
      </c>
      <c r="X41" s="41">
        <f t="shared" si="88"/>
        <v>0</v>
      </c>
      <c r="Y41" s="49"/>
      <c r="Z41" s="121"/>
      <c r="AA41" s="45">
        <f t="shared" si="4"/>
        <v>0</v>
      </c>
      <c r="AC41" s="21" t="s">
        <v>45</v>
      </c>
      <c r="AD41" s="16">
        <v>2240</v>
      </c>
      <c r="AE41" s="41">
        <f t="shared" si="89"/>
        <v>0</v>
      </c>
      <c r="AF41" s="49"/>
      <c r="AG41" s="121"/>
      <c r="AH41" s="45">
        <f t="shared" si="5"/>
        <v>0</v>
      </c>
      <c r="AJ41" s="21" t="s">
        <v>45</v>
      </c>
      <c r="AK41" s="16">
        <v>2240</v>
      </c>
      <c r="AL41" s="41">
        <f t="shared" si="90"/>
        <v>0</v>
      </c>
      <c r="AM41" s="49"/>
      <c r="AN41" s="121"/>
      <c r="AO41" s="45">
        <f t="shared" si="6"/>
        <v>0</v>
      </c>
      <c r="AQ41" s="21" t="s">
        <v>45</v>
      </c>
      <c r="AR41" s="16">
        <v>2240</v>
      </c>
      <c r="AS41" s="41">
        <f t="shared" si="91"/>
        <v>0</v>
      </c>
      <c r="AT41" s="49"/>
      <c r="AU41" s="121"/>
      <c r="AV41" s="45">
        <f t="shared" si="7"/>
        <v>0</v>
      </c>
      <c r="AX41" s="21" t="s">
        <v>45</v>
      </c>
      <c r="AY41" s="16">
        <v>2240</v>
      </c>
      <c r="AZ41" s="41">
        <f t="shared" si="92"/>
        <v>0</v>
      </c>
      <c r="BA41" s="49"/>
      <c r="BB41" s="49"/>
      <c r="BC41" s="45">
        <f t="shared" si="8"/>
        <v>0</v>
      </c>
      <c r="BE41" s="21" t="s">
        <v>45</v>
      </c>
      <c r="BF41" s="16">
        <v>2240</v>
      </c>
      <c r="BG41" s="41">
        <f t="shared" si="93"/>
        <v>0</v>
      </c>
      <c r="BH41" s="49"/>
      <c r="BI41" s="49"/>
      <c r="BJ41" s="45">
        <f t="shared" si="9"/>
        <v>0</v>
      </c>
      <c r="BL41" s="21" t="s">
        <v>45</v>
      </c>
      <c r="BM41" s="16">
        <v>2240</v>
      </c>
      <c r="BN41" s="41">
        <f t="shared" si="94"/>
        <v>0</v>
      </c>
      <c r="BO41" s="49"/>
      <c r="BP41" s="49"/>
      <c r="BQ41" s="45">
        <f t="shared" si="10"/>
        <v>0</v>
      </c>
      <c r="BS41" s="21" t="s">
        <v>45</v>
      </c>
      <c r="BT41" s="16">
        <v>2240</v>
      </c>
      <c r="BU41" s="41">
        <f t="shared" si="95"/>
        <v>0</v>
      </c>
      <c r="BV41" s="49"/>
      <c r="BW41" s="49"/>
      <c r="BX41" s="45">
        <f t="shared" si="11"/>
        <v>0</v>
      </c>
      <c r="BZ41" s="21" t="s">
        <v>45</v>
      </c>
      <c r="CA41" s="16">
        <v>2240</v>
      </c>
      <c r="CB41" s="41">
        <f t="shared" si="96"/>
        <v>0</v>
      </c>
      <c r="CC41" s="49"/>
      <c r="CD41" s="49"/>
      <c r="CE41" s="45">
        <f t="shared" si="12"/>
        <v>0</v>
      </c>
    </row>
    <row r="42" spans="1:83" s="27" customFormat="1" ht="15.75" customHeight="1" thickBot="1">
      <c r="A42" s="21" t="s">
        <v>43</v>
      </c>
      <c r="B42" s="16">
        <v>2240</v>
      </c>
      <c r="C42" s="49">
        <v>1870</v>
      </c>
      <c r="D42" s="49"/>
      <c r="E42" s="121"/>
      <c r="F42" s="45">
        <f t="shared" si="14"/>
        <v>1870</v>
      </c>
      <c r="H42" s="21" t="s">
        <v>43</v>
      </c>
      <c r="I42" s="16">
        <v>2240</v>
      </c>
      <c r="J42" s="41">
        <f t="shared" si="86"/>
        <v>1870</v>
      </c>
      <c r="K42" s="49"/>
      <c r="L42" s="121"/>
      <c r="M42" s="45">
        <f t="shared" si="2"/>
        <v>1870</v>
      </c>
      <c r="O42" s="21" t="s">
        <v>43</v>
      </c>
      <c r="P42" s="16">
        <v>2240</v>
      </c>
      <c r="Q42" s="41">
        <f t="shared" si="87"/>
        <v>1870</v>
      </c>
      <c r="R42" s="49"/>
      <c r="S42" s="121"/>
      <c r="T42" s="45">
        <f t="shared" si="3"/>
        <v>1870</v>
      </c>
      <c r="V42" s="21" t="s">
        <v>43</v>
      </c>
      <c r="W42" s="16">
        <v>2240</v>
      </c>
      <c r="X42" s="41">
        <f t="shared" si="88"/>
        <v>1870</v>
      </c>
      <c r="Y42" s="49"/>
      <c r="Z42" s="121"/>
      <c r="AA42" s="45">
        <f t="shared" si="4"/>
        <v>1870</v>
      </c>
      <c r="AC42" s="21" t="s">
        <v>43</v>
      </c>
      <c r="AD42" s="16">
        <v>2240</v>
      </c>
      <c r="AE42" s="41">
        <f t="shared" si="89"/>
        <v>1870</v>
      </c>
      <c r="AF42" s="49"/>
      <c r="AG42" s="121"/>
      <c r="AH42" s="45">
        <f t="shared" si="5"/>
        <v>1870</v>
      </c>
      <c r="AJ42" s="21" t="s">
        <v>43</v>
      </c>
      <c r="AK42" s="16">
        <v>2240</v>
      </c>
      <c r="AL42" s="41">
        <f t="shared" si="90"/>
        <v>1870</v>
      </c>
      <c r="AM42" s="49"/>
      <c r="AN42" s="121"/>
      <c r="AO42" s="45">
        <f t="shared" si="6"/>
        <v>1870</v>
      </c>
      <c r="AQ42" s="21" t="s">
        <v>43</v>
      </c>
      <c r="AR42" s="16">
        <v>2240</v>
      </c>
      <c r="AS42" s="41">
        <f t="shared" si="91"/>
        <v>1870</v>
      </c>
      <c r="AT42" s="49"/>
      <c r="AU42" s="121">
        <v>1870</v>
      </c>
      <c r="AV42" s="45">
        <f t="shared" si="7"/>
        <v>0</v>
      </c>
      <c r="AX42" s="21" t="s">
        <v>43</v>
      </c>
      <c r="AY42" s="16">
        <v>2240</v>
      </c>
      <c r="AZ42" s="41">
        <f t="shared" si="92"/>
        <v>0</v>
      </c>
      <c r="BA42" s="49"/>
      <c r="BB42" s="49"/>
      <c r="BC42" s="45">
        <f t="shared" si="8"/>
        <v>0</v>
      </c>
      <c r="BE42" s="21" t="s">
        <v>43</v>
      </c>
      <c r="BF42" s="16">
        <v>2240</v>
      </c>
      <c r="BG42" s="41">
        <f t="shared" si="93"/>
        <v>0</v>
      </c>
      <c r="BH42" s="49"/>
      <c r="BI42" s="49"/>
      <c r="BJ42" s="45">
        <f t="shared" si="9"/>
        <v>0</v>
      </c>
      <c r="BL42" s="21" t="s">
        <v>43</v>
      </c>
      <c r="BM42" s="16">
        <v>2240</v>
      </c>
      <c r="BN42" s="41">
        <f t="shared" si="94"/>
        <v>0</v>
      </c>
      <c r="BO42" s="49"/>
      <c r="BP42" s="49"/>
      <c r="BQ42" s="45">
        <f t="shared" si="10"/>
        <v>0</v>
      </c>
      <c r="BS42" s="21" t="s">
        <v>43</v>
      </c>
      <c r="BT42" s="16">
        <v>2240</v>
      </c>
      <c r="BU42" s="41">
        <f t="shared" si="95"/>
        <v>0</v>
      </c>
      <c r="BV42" s="49"/>
      <c r="BW42" s="49"/>
      <c r="BX42" s="45">
        <f t="shared" si="11"/>
        <v>0</v>
      </c>
      <c r="BZ42" s="21" t="s">
        <v>43</v>
      </c>
      <c r="CA42" s="16">
        <v>2240</v>
      </c>
      <c r="CB42" s="41">
        <f t="shared" si="96"/>
        <v>0</v>
      </c>
      <c r="CC42" s="49"/>
      <c r="CD42" s="49"/>
      <c r="CE42" s="45">
        <f t="shared" si="12"/>
        <v>0</v>
      </c>
    </row>
    <row r="43" spans="1:83" s="62" customFormat="1" ht="15.75" customHeight="1" thickBot="1">
      <c r="A43" s="21" t="s">
        <v>37</v>
      </c>
      <c r="B43" s="16">
        <v>2240</v>
      </c>
      <c r="C43" s="49">
        <v>7560</v>
      </c>
      <c r="D43" s="49"/>
      <c r="E43" s="121"/>
      <c r="F43" s="45">
        <f t="shared" si="14"/>
        <v>7560</v>
      </c>
      <c r="H43" s="21" t="s">
        <v>37</v>
      </c>
      <c r="I43" s="16">
        <v>2240</v>
      </c>
      <c r="J43" s="41">
        <f t="shared" si="86"/>
        <v>7560</v>
      </c>
      <c r="K43" s="49"/>
      <c r="L43" s="121"/>
      <c r="M43" s="45">
        <f t="shared" si="2"/>
        <v>7560</v>
      </c>
      <c r="O43" s="21" t="s">
        <v>37</v>
      </c>
      <c r="P43" s="16">
        <v>2240</v>
      </c>
      <c r="Q43" s="41">
        <f t="shared" si="87"/>
        <v>7560</v>
      </c>
      <c r="R43" s="49"/>
      <c r="S43" s="121">
        <v>284.54000000000002</v>
      </c>
      <c r="T43" s="45">
        <f t="shared" si="3"/>
        <v>7275.46</v>
      </c>
      <c r="V43" s="21" t="s">
        <v>37</v>
      </c>
      <c r="W43" s="16">
        <v>2240</v>
      </c>
      <c r="X43" s="41">
        <f t="shared" si="88"/>
        <v>7275.46</v>
      </c>
      <c r="Y43" s="49"/>
      <c r="Z43" s="121">
        <v>1610.86</v>
      </c>
      <c r="AA43" s="45">
        <f t="shared" si="4"/>
        <v>5664.6</v>
      </c>
      <c r="AC43" s="21" t="s">
        <v>37</v>
      </c>
      <c r="AD43" s="16">
        <v>2240</v>
      </c>
      <c r="AE43" s="41">
        <f t="shared" si="89"/>
        <v>5664.6</v>
      </c>
      <c r="AF43" s="49"/>
      <c r="AG43" s="121">
        <v>139.52000000000001</v>
      </c>
      <c r="AH43" s="45">
        <f t="shared" si="5"/>
        <v>5525.08</v>
      </c>
      <c r="AJ43" s="21" t="s">
        <v>37</v>
      </c>
      <c r="AK43" s="16">
        <v>2240</v>
      </c>
      <c r="AL43" s="41">
        <f t="shared" si="90"/>
        <v>5525.08</v>
      </c>
      <c r="AM43" s="49"/>
      <c r="AN43" s="121"/>
      <c r="AO43" s="45">
        <f t="shared" si="6"/>
        <v>5525.08</v>
      </c>
      <c r="AQ43" s="21" t="s">
        <v>37</v>
      </c>
      <c r="AR43" s="16">
        <v>2240</v>
      </c>
      <c r="AS43" s="41">
        <f t="shared" si="91"/>
        <v>5525.08</v>
      </c>
      <c r="AT43" s="49"/>
      <c r="AU43" s="121"/>
      <c r="AV43" s="45">
        <f t="shared" si="7"/>
        <v>5525.08</v>
      </c>
      <c r="AX43" s="21" t="s">
        <v>37</v>
      </c>
      <c r="AY43" s="16">
        <v>2240</v>
      </c>
      <c r="AZ43" s="41">
        <f t="shared" si="92"/>
        <v>5525.08</v>
      </c>
      <c r="BA43" s="49"/>
      <c r="BB43" s="49"/>
      <c r="BC43" s="45">
        <f t="shared" si="8"/>
        <v>5525.08</v>
      </c>
      <c r="BE43" s="21" t="s">
        <v>37</v>
      </c>
      <c r="BF43" s="16">
        <v>2240</v>
      </c>
      <c r="BG43" s="41">
        <f t="shared" si="93"/>
        <v>5525.08</v>
      </c>
      <c r="BH43" s="49"/>
      <c r="BI43" s="49"/>
      <c r="BJ43" s="45">
        <f t="shared" si="9"/>
        <v>5525.08</v>
      </c>
      <c r="BL43" s="21" t="s">
        <v>37</v>
      </c>
      <c r="BM43" s="16">
        <v>2240</v>
      </c>
      <c r="BN43" s="41">
        <f t="shared" si="94"/>
        <v>5525.08</v>
      </c>
      <c r="BO43" s="49"/>
      <c r="BP43" s="49"/>
      <c r="BQ43" s="45">
        <f t="shared" si="10"/>
        <v>5525.08</v>
      </c>
      <c r="BS43" s="21" t="s">
        <v>37</v>
      </c>
      <c r="BT43" s="16">
        <v>2240</v>
      </c>
      <c r="BU43" s="41">
        <f t="shared" si="95"/>
        <v>5525.08</v>
      </c>
      <c r="BV43" s="49"/>
      <c r="BW43" s="49"/>
      <c r="BX43" s="45">
        <f t="shared" si="11"/>
        <v>5525.08</v>
      </c>
      <c r="BZ43" s="21" t="s">
        <v>37</v>
      </c>
      <c r="CA43" s="16">
        <v>2240</v>
      </c>
      <c r="CB43" s="41">
        <f t="shared" si="96"/>
        <v>5525.08</v>
      </c>
      <c r="CC43" s="49"/>
      <c r="CD43" s="49"/>
      <c r="CE43" s="45">
        <f t="shared" si="12"/>
        <v>5525.08</v>
      </c>
    </row>
    <row r="44" spans="1:83" s="62" customFormat="1" ht="15.75" customHeight="1" thickBot="1">
      <c r="A44" s="34" t="s">
        <v>143</v>
      </c>
      <c r="B44" s="16">
        <v>2240</v>
      </c>
      <c r="C44" s="49"/>
      <c r="D44" s="49"/>
      <c r="E44" s="121"/>
      <c r="F44" s="45">
        <f t="shared" si="14"/>
        <v>0</v>
      </c>
      <c r="H44" s="34" t="s">
        <v>143</v>
      </c>
      <c r="I44" s="16">
        <v>2240</v>
      </c>
      <c r="J44" s="41">
        <f t="shared" si="86"/>
        <v>0</v>
      </c>
      <c r="K44" s="49"/>
      <c r="L44" s="121"/>
      <c r="M44" s="45">
        <f t="shared" si="2"/>
        <v>0</v>
      </c>
      <c r="O44" s="34" t="s">
        <v>143</v>
      </c>
      <c r="P44" s="16">
        <v>2240</v>
      </c>
      <c r="Q44" s="41">
        <f t="shared" si="87"/>
        <v>0</v>
      </c>
      <c r="R44" s="49"/>
      <c r="S44" s="121"/>
      <c r="T44" s="45">
        <f t="shared" si="3"/>
        <v>0</v>
      </c>
      <c r="V44" s="34" t="s">
        <v>143</v>
      </c>
      <c r="W44" s="16">
        <v>2240</v>
      </c>
      <c r="X44" s="41">
        <f t="shared" si="88"/>
        <v>0</v>
      </c>
      <c r="Y44" s="49">
        <v>60000</v>
      </c>
      <c r="Z44" s="121"/>
      <c r="AA44" s="45">
        <f t="shared" si="4"/>
        <v>60000</v>
      </c>
      <c r="AC44" s="34" t="s">
        <v>143</v>
      </c>
      <c r="AD44" s="16">
        <v>2240</v>
      </c>
      <c r="AE44" s="41">
        <f t="shared" si="89"/>
        <v>60000</v>
      </c>
      <c r="AF44" s="49"/>
      <c r="AG44" s="121">
        <v>60000</v>
      </c>
      <c r="AH44" s="45">
        <f t="shared" si="5"/>
        <v>0</v>
      </c>
      <c r="AJ44" s="34" t="s">
        <v>143</v>
      </c>
      <c r="AK44" s="16">
        <v>2240</v>
      </c>
      <c r="AL44" s="41">
        <f t="shared" si="90"/>
        <v>0</v>
      </c>
      <c r="AM44" s="49"/>
      <c r="AN44" s="121"/>
      <c r="AO44" s="45">
        <f t="shared" si="6"/>
        <v>0</v>
      </c>
      <c r="AQ44" s="34" t="s">
        <v>143</v>
      </c>
      <c r="AR44" s="16">
        <v>2240</v>
      </c>
      <c r="AS44" s="41">
        <f t="shared" si="91"/>
        <v>0</v>
      </c>
      <c r="AT44" s="49"/>
      <c r="AU44" s="121"/>
      <c r="AV44" s="45">
        <f t="shared" si="7"/>
        <v>0</v>
      </c>
      <c r="AX44" s="34" t="s">
        <v>143</v>
      </c>
      <c r="AY44" s="16">
        <v>2240</v>
      </c>
      <c r="AZ44" s="41">
        <f t="shared" si="92"/>
        <v>0</v>
      </c>
      <c r="BA44" s="49"/>
      <c r="BB44" s="49"/>
      <c r="BC44" s="45">
        <f t="shared" si="8"/>
        <v>0</v>
      </c>
      <c r="BE44" s="34" t="s">
        <v>143</v>
      </c>
      <c r="BF44" s="16">
        <v>2240</v>
      </c>
      <c r="BG44" s="41">
        <f t="shared" si="93"/>
        <v>0</v>
      </c>
      <c r="BH44" s="49"/>
      <c r="BI44" s="49"/>
      <c r="BJ44" s="45">
        <f t="shared" si="9"/>
        <v>0</v>
      </c>
      <c r="BL44" s="34" t="s">
        <v>143</v>
      </c>
      <c r="BM44" s="16">
        <v>2240</v>
      </c>
      <c r="BN44" s="41">
        <f t="shared" si="94"/>
        <v>0</v>
      </c>
      <c r="BO44" s="49"/>
      <c r="BP44" s="49"/>
      <c r="BQ44" s="45">
        <f t="shared" si="10"/>
        <v>0</v>
      </c>
      <c r="BS44" s="34" t="s">
        <v>143</v>
      </c>
      <c r="BT44" s="16">
        <v>2240</v>
      </c>
      <c r="BU44" s="41">
        <f t="shared" si="95"/>
        <v>0</v>
      </c>
      <c r="BV44" s="49"/>
      <c r="BW44" s="49"/>
      <c r="BX44" s="45">
        <f t="shared" si="11"/>
        <v>0</v>
      </c>
      <c r="BZ44" s="34" t="s">
        <v>143</v>
      </c>
      <c r="CA44" s="16">
        <v>2240</v>
      </c>
      <c r="CB44" s="41">
        <f t="shared" si="96"/>
        <v>0</v>
      </c>
      <c r="CC44" s="49"/>
      <c r="CD44" s="49"/>
      <c r="CE44" s="45">
        <f t="shared" si="12"/>
        <v>0</v>
      </c>
    </row>
    <row r="45" spans="1:83" s="27" customFormat="1" ht="15.75" customHeight="1" thickBot="1">
      <c r="A45" s="34" t="s">
        <v>144</v>
      </c>
      <c r="B45" s="16">
        <v>2240</v>
      </c>
      <c r="C45" s="49"/>
      <c r="D45" s="49"/>
      <c r="E45" s="121"/>
      <c r="F45" s="45">
        <f t="shared" si="14"/>
        <v>0</v>
      </c>
      <c r="H45" s="34" t="s">
        <v>144</v>
      </c>
      <c r="I45" s="16">
        <v>2240</v>
      </c>
      <c r="J45" s="41">
        <f t="shared" si="86"/>
        <v>0</v>
      </c>
      <c r="K45" s="49"/>
      <c r="L45" s="121"/>
      <c r="M45" s="45">
        <f t="shared" si="2"/>
        <v>0</v>
      </c>
      <c r="O45" s="34" t="s">
        <v>144</v>
      </c>
      <c r="P45" s="16">
        <v>2240</v>
      </c>
      <c r="Q45" s="41">
        <f t="shared" si="87"/>
        <v>0</v>
      </c>
      <c r="R45" s="49"/>
      <c r="S45" s="121"/>
      <c r="T45" s="45">
        <f t="shared" si="3"/>
        <v>0</v>
      </c>
      <c r="V45" s="34" t="s">
        <v>144</v>
      </c>
      <c r="W45" s="16">
        <v>2240</v>
      </c>
      <c r="X45" s="41">
        <f t="shared" si="88"/>
        <v>0</v>
      </c>
      <c r="Y45" s="49"/>
      <c r="Z45" s="121"/>
      <c r="AA45" s="45">
        <f t="shared" si="4"/>
        <v>0</v>
      </c>
      <c r="AC45" s="34" t="s">
        <v>144</v>
      </c>
      <c r="AD45" s="16">
        <v>2240</v>
      </c>
      <c r="AE45" s="41">
        <f t="shared" si="89"/>
        <v>0</v>
      </c>
      <c r="AF45" s="49"/>
      <c r="AG45" s="121"/>
      <c r="AH45" s="45">
        <f t="shared" si="5"/>
        <v>0</v>
      </c>
      <c r="AJ45" s="34" t="s">
        <v>144</v>
      </c>
      <c r="AK45" s="16">
        <v>2240</v>
      </c>
      <c r="AL45" s="41">
        <f t="shared" si="90"/>
        <v>0</v>
      </c>
      <c r="AM45" s="49"/>
      <c r="AN45" s="121"/>
      <c r="AO45" s="45">
        <f t="shared" si="6"/>
        <v>0</v>
      </c>
      <c r="AQ45" s="34" t="s">
        <v>144</v>
      </c>
      <c r="AR45" s="16">
        <v>2240</v>
      </c>
      <c r="AS45" s="41">
        <f t="shared" si="91"/>
        <v>0</v>
      </c>
      <c r="AT45" s="49"/>
      <c r="AU45" s="121"/>
      <c r="AV45" s="45">
        <f t="shared" si="7"/>
        <v>0</v>
      </c>
      <c r="AX45" s="34" t="s">
        <v>144</v>
      </c>
      <c r="AY45" s="16">
        <v>2240</v>
      </c>
      <c r="AZ45" s="41">
        <f t="shared" si="92"/>
        <v>0</v>
      </c>
      <c r="BA45" s="49"/>
      <c r="BB45" s="49"/>
      <c r="BC45" s="45">
        <f t="shared" si="8"/>
        <v>0</v>
      </c>
      <c r="BE45" s="34" t="s">
        <v>144</v>
      </c>
      <c r="BF45" s="16">
        <v>2240</v>
      </c>
      <c r="BG45" s="41">
        <f t="shared" si="93"/>
        <v>0</v>
      </c>
      <c r="BH45" s="49"/>
      <c r="BI45" s="49"/>
      <c r="BJ45" s="45">
        <f t="shared" si="9"/>
        <v>0</v>
      </c>
      <c r="BL45" s="34" t="s">
        <v>144</v>
      </c>
      <c r="BM45" s="16">
        <v>2240</v>
      </c>
      <c r="BN45" s="41">
        <f t="shared" si="94"/>
        <v>0</v>
      </c>
      <c r="BO45" s="49"/>
      <c r="BP45" s="49"/>
      <c r="BQ45" s="45">
        <f t="shared" si="10"/>
        <v>0</v>
      </c>
      <c r="BS45" s="34" t="s">
        <v>144</v>
      </c>
      <c r="BT45" s="16">
        <v>2240</v>
      </c>
      <c r="BU45" s="41">
        <f t="shared" si="95"/>
        <v>0</v>
      </c>
      <c r="BV45" s="49"/>
      <c r="BW45" s="49"/>
      <c r="BX45" s="45">
        <f t="shared" si="11"/>
        <v>0</v>
      </c>
      <c r="BZ45" s="34" t="s">
        <v>144</v>
      </c>
      <c r="CA45" s="16">
        <v>2240</v>
      </c>
      <c r="CB45" s="41">
        <f t="shared" si="96"/>
        <v>0</v>
      </c>
      <c r="CC45" s="49"/>
      <c r="CD45" s="49"/>
      <c r="CE45" s="45">
        <f t="shared" si="12"/>
        <v>0</v>
      </c>
    </row>
    <row r="46" spans="1:83" s="88" customFormat="1" ht="15.75" customHeight="1" thickBot="1">
      <c r="A46" s="89" t="s">
        <v>146</v>
      </c>
      <c r="B46" s="23">
        <v>2240</v>
      </c>
      <c r="C46" s="49"/>
      <c r="D46" s="49"/>
      <c r="E46" s="121"/>
      <c r="F46" s="45">
        <f t="shared" si="14"/>
        <v>0</v>
      </c>
      <c r="H46" s="89" t="s">
        <v>146</v>
      </c>
      <c r="I46" s="23">
        <v>2240</v>
      </c>
      <c r="J46" s="41">
        <f t="shared" si="86"/>
        <v>0</v>
      </c>
      <c r="K46" s="49"/>
      <c r="L46" s="121"/>
      <c r="M46" s="45">
        <f t="shared" si="2"/>
        <v>0</v>
      </c>
      <c r="O46" s="89" t="s">
        <v>146</v>
      </c>
      <c r="P46" s="23">
        <v>2240</v>
      </c>
      <c r="Q46" s="41">
        <f t="shared" si="87"/>
        <v>0</v>
      </c>
      <c r="R46" s="49"/>
      <c r="S46" s="121"/>
      <c r="T46" s="45">
        <f t="shared" si="3"/>
        <v>0</v>
      </c>
      <c r="V46" s="89" t="s">
        <v>146</v>
      </c>
      <c r="W46" s="23">
        <v>2240</v>
      </c>
      <c r="X46" s="41">
        <f t="shared" si="88"/>
        <v>0</v>
      </c>
      <c r="Y46" s="49"/>
      <c r="Z46" s="121"/>
      <c r="AA46" s="45">
        <f t="shared" si="4"/>
        <v>0</v>
      </c>
      <c r="AC46" s="89" t="s">
        <v>146</v>
      </c>
      <c r="AD46" s="23">
        <v>2240</v>
      </c>
      <c r="AE46" s="41">
        <f t="shared" si="89"/>
        <v>0</v>
      </c>
      <c r="AF46" s="49"/>
      <c r="AG46" s="121"/>
      <c r="AH46" s="45">
        <f t="shared" si="5"/>
        <v>0</v>
      </c>
      <c r="AJ46" s="89" t="s">
        <v>146</v>
      </c>
      <c r="AK46" s="23">
        <v>2240</v>
      </c>
      <c r="AL46" s="41">
        <f t="shared" si="90"/>
        <v>0</v>
      </c>
      <c r="AM46" s="49"/>
      <c r="AN46" s="121"/>
      <c r="AO46" s="45">
        <f t="shared" si="6"/>
        <v>0</v>
      </c>
      <c r="AQ46" s="89" t="s">
        <v>146</v>
      </c>
      <c r="AR46" s="23">
        <v>2240</v>
      </c>
      <c r="AS46" s="41">
        <f t="shared" si="91"/>
        <v>0</v>
      </c>
      <c r="AT46" s="49"/>
      <c r="AU46" s="121"/>
      <c r="AV46" s="45">
        <f t="shared" si="7"/>
        <v>0</v>
      </c>
      <c r="AX46" s="89" t="s">
        <v>146</v>
      </c>
      <c r="AY46" s="23">
        <v>2240</v>
      </c>
      <c r="AZ46" s="41">
        <f t="shared" si="92"/>
        <v>0</v>
      </c>
      <c r="BA46" s="49"/>
      <c r="BB46" s="49"/>
      <c r="BC46" s="45">
        <f t="shared" si="8"/>
        <v>0</v>
      </c>
      <c r="BE46" s="89" t="s">
        <v>146</v>
      </c>
      <c r="BF46" s="23">
        <v>2240</v>
      </c>
      <c r="BG46" s="41">
        <f t="shared" si="93"/>
        <v>0</v>
      </c>
      <c r="BH46" s="49"/>
      <c r="BI46" s="49"/>
      <c r="BJ46" s="45">
        <f t="shared" si="9"/>
        <v>0</v>
      </c>
      <c r="BL46" s="89" t="s">
        <v>146</v>
      </c>
      <c r="BM46" s="23">
        <v>2240</v>
      </c>
      <c r="BN46" s="41">
        <f t="shared" si="94"/>
        <v>0</v>
      </c>
      <c r="BO46" s="49"/>
      <c r="BP46" s="49"/>
      <c r="BQ46" s="45">
        <f t="shared" si="10"/>
        <v>0</v>
      </c>
      <c r="BS46" s="89" t="s">
        <v>146</v>
      </c>
      <c r="BT46" s="23">
        <v>2240</v>
      </c>
      <c r="BU46" s="41">
        <f t="shared" si="95"/>
        <v>0</v>
      </c>
      <c r="BV46" s="49"/>
      <c r="BW46" s="49"/>
      <c r="BX46" s="45">
        <f t="shared" si="11"/>
        <v>0</v>
      </c>
      <c r="BZ46" s="89" t="s">
        <v>146</v>
      </c>
      <c r="CA46" s="23">
        <v>2240</v>
      </c>
      <c r="CB46" s="41">
        <f t="shared" si="96"/>
        <v>0</v>
      </c>
      <c r="CC46" s="49"/>
      <c r="CD46" s="49"/>
      <c r="CE46" s="45">
        <f t="shared" si="12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121"/>
      <c r="F47" s="45">
        <f t="shared" si="14"/>
        <v>0</v>
      </c>
      <c r="H47" s="21" t="s">
        <v>34</v>
      </c>
      <c r="I47" s="16">
        <v>2240</v>
      </c>
      <c r="J47" s="41">
        <f t="shared" si="86"/>
        <v>0</v>
      </c>
      <c r="K47" s="48"/>
      <c r="L47" s="121"/>
      <c r="M47" s="45">
        <f t="shared" si="2"/>
        <v>0</v>
      </c>
      <c r="O47" s="21" t="s">
        <v>34</v>
      </c>
      <c r="P47" s="16">
        <v>2240</v>
      </c>
      <c r="Q47" s="41">
        <f t="shared" si="87"/>
        <v>0</v>
      </c>
      <c r="R47" s="48"/>
      <c r="S47" s="121"/>
      <c r="T47" s="45">
        <f t="shared" si="3"/>
        <v>0</v>
      </c>
      <c r="V47" s="21" t="s">
        <v>34</v>
      </c>
      <c r="W47" s="16">
        <v>2240</v>
      </c>
      <c r="X47" s="41">
        <f t="shared" si="88"/>
        <v>0</v>
      </c>
      <c r="Y47" s="48"/>
      <c r="Z47" s="121"/>
      <c r="AA47" s="45">
        <f t="shared" si="4"/>
        <v>0</v>
      </c>
      <c r="AC47" s="21" t="s">
        <v>34</v>
      </c>
      <c r="AD47" s="16">
        <v>2240</v>
      </c>
      <c r="AE47" s="41">
        <f t="shared" si="89"/>
        <v>0</v>
      </c>
      <c r="AF47" s="48"/>
      <c r="AG47" s="121"/>
      <c r="AH47" s="45">
        <f t="shared" si="5"/>
        <v>0</v>
      </c>
      <c r="AJ47" s="21" t="s">
        <v>34</v>
      </c>
      <c r="AK47" s="16">
        <v>2240</v>
      </c>
      <c r="AL47" s="41">
        <f t="shared" si="90"/>
        <v>0</v>
      </c>
      <c r="AM47" s="48"/>
      <c r="AN47" s="121"/>
      <c r="AO47" s="45">
        <f t="shared" si="6"/>
        <v>0</v>
      </c>
      <c r="AQ47" s="21" t="s">
        <v>34</v>
      </c>
      <c r="AR47" s="16">
        <v>2240</v>
      </c>
      <c r="AS47" s="41">
        <f t="shared" si="91"/>
        <v>0</v>
      </c>
      <c r="AT47" s="48"/>
      <c r="AU47" s="121"/>
      <c r="AV47" s="45">
        <f t="shared" si="7"/>
        <v>0</v>
      </c>
      <c r="AX47" s="21" t="s">
        <v>34</v>
      </c>
      <c r="AY47" s="16">
        <v>2240</v>
      </c>
      <c r="AZ47" s="41">
        <f t="shared" si="92"/>
        <v>0</v>
      </c>
      <c r="BA47" s="48"/>
      <c r="BB47" s="48"/>
      <c r="BC47" s="45">
        <f t="shared" si="8"/>
        <v>0</v>
      </c>
      <c r="BE47" s="21" t="s">
        <v>34</v>
      </c>
      <c r="BF47" s="16">
        <v>2240</v>
      </c>
      <c r="BG47" s="41">
        <f t="shared" si="93"/>
        <v>0</v>
      </c>
      <c r="BH47" s="48"/>
      <c r="BI47" s="48"/>
      <c r="BJ47" s="45">
        <f t="shared" si="9"/>
        <v>0</v>
      </c>
      <c r="BL47" s="21" t="s">
        <v>34</v>
      </c>
      <c r="BM47" s="16">
        <v>2240</v>
      </c>
      <c r="BN47" s="41">
        <f t="shared" si="94"/>
        <v>0</v>
      </c>
      <c r="BO47" s="48"/>
      <c r="BP47" s="48"/>
      <c r="BQ47" s="45">
        <f t="shared" si="10"/>
        <v>0</v>
      </c>
      <c r="BS47" s="21" t="s">
        <v>34</v>
      </c>
      <c r="BT47" s="16">
        <v>2240</v>
      </c>
      <c r="BU47" s="41">
        <f t="shared" si="95"/>
        <v>0</v>
      </c>
      <c r="BV47" s="48"/>
      <c r="BW47" s="48"/>
      <c r="BX47" s="45">
        <f t="shared" si="11"/>
        <v>0</v>
      </c>
      <c r="BZ47" s="21" t="s">
        <v>34</v>
      </c>
      <c r="CA47" s="16">
        <v>2240</v>
      </c>
      <c r="CB47" s="41">
        <f t="shared" si="96"/>
        <v>0</v>
      </c>
      <c r="CC47" s="48"/>
      <c r="CD47" s="48"/>
      <c r="CE47" s="45">
        <f t="shared" si="12"/>
        <v>0</v>
      </c>
    </row>
    <row r="48" spans="1:83" s="112" customFormat="1" ht="15.75" customHeight="1" thickBot="1">
      <c r="A48" s="29" t="s">
        <v>50</v>
      </c>
      <c r="B48" s="30">
        <v>2270</v>
      </c>
      <c r="C48" s="47">
        <f>SUM(C49:C53)</f>
        <v>1143343</v>
      </c>
      <c r="D48" s="47">
        <f t="shared" ref="D48:E48" si="97">SUM(D49:D53)</f>
        <v>0</v>
      </c>
      <c r="E48" s="120">
        <f t="shared" si="97"/>
        <v>6629.97</v>
      </c>
      <c r="F48" s="47">
        <f t="shared" si="14"/>
        <v>1136713.03</v>
      </c>
      <c r="H48" s="29" t="s">
        <v>50</v>
      </c>
      <c r="I48" s="30">
        <v>2270</v>
      </c>
      <c r="J48" s="47">
        <f>SUM(J49:J53)</f>
        <v>1136713.03</v>
      </c>
      <c r="K48" s="120">
        <f>SUM(K49:K53)</f>
        <v>130.58000000000001</v>
      </c>
      <c r="L48" s="120">
        <f>SUM(L49:L53)</f>
        <v>279535.42000000004</v>
      </c>
      <c r="M48" s="47">
        <f t="shared" si="2"/>
        <v>857308.19000000006</v>
      </c>
      <c r="O48" s="29" t="s">
        <v>50</v>
      </c>
      <c r="P48" s="30">
        <v>2270</v>
      </c>
      <c r="Q48" s="47">
        <f>SUM(Q49:Q53)</f>
        <v>857308.19000000006</v>
      </c>
      <c r="R48" s="47">
        <f>SUM(R49:R53)</f>
        <v>0</v>
      </c>
      <c r="S48" s="120">
        <f>SUM(S49:S53)</f>
        <v>145020.34000000003</v>
      </c>
      <c r="T48" s="47">
        <f t="shared" si="3"/>
        <v>712287.85000000009</v>
      </c>
      <c r="V48" s="29" t="s">
        <v>50</v>
      </c>
      <c r="W48" s="30">
        <v>2270</v>
      </c>
      <c r="X48" s="47">
        <f>SUM(X49:X53)</f>
        <v>712287.85000000021</v>
      </c>
      <c r="Y48" s="47">
        <f>SUM(Y49:Y53)</f>
        <v>0</v>
      </c>
      <c r="Z48" s="120">
        <f>SUM(Z49:Z53)</f>
        <v>279404.84000000003</v>
      </c>
      <c r="AA48" s="47">
        <f t="shared" si="4"/>
        <v>432883.01000000018</v>
      </c>
      <c r="AC48" s="29" t="s">
        <v>50</v>
      </c>
      <c r="AD48" s="30">
        <v>2270</v>
      </c>
      <c r="AE48" s="47">
        <f>SUM(AE49:AE53)</f>
        <v>432883.01000000013</v>
      </c>
      <c r="AF48" s="47">
        <f>SUM(AF49:AF53)</f>
        <v>0</v>
      </c>
      <c r="AG48" s="120">
        <f>SUM(AG49:AG53)</f>
        <v>145044.40000000002</v>
      </c>
      <c r="AH48" s="47">
        <f t="shared" si="5"/>
        <v>287838.6100000001</v>
      </c>
      <c r="AJ48" s="29" t="s">
        <v>50</v>
      </c>
      <c r="AK48" s="30">
        <v>2270</v>
      </c>
      <c r="AL48" s="47">
        <f>SUM(AL49:AL53)</f>
        <v>287838.61000000016</v>
      </c>
      <c r="AM48" s="47">
        <f>SUM(AM49:AM53)</f>
        <v>107747</v>
      </c>
      <c r="AN48" s="120">
        <f>SUM(AN49:AN53)</f>
        <v>16649.12</v>
      </c>
      <c r="AO48" s="47">
        <f t="shared" si="6"/>
        <v>378936.49000000017</v>
      </c>
      <c r="AQ48" s="29" t="s">
        <v>50</v>
      </c>
      <c r="AR48" s="30">
        <v>2270</v>
      </c>
      <c r="AS48" s="47">
        <f>SUM(AS49:AS53)</f>
        <v>378936.49000000011</v>
      </c>
      <c r="AT48" s="47">
        <f>SUM(AT49:AT53)</f>
        <v>0</v>
      </c>
      <c r="AU48" s="120">
        <f>SUM(AU49:AU53)</f>
        <v>20023.240000000002</v>
      </c>
      <c r="AV48" s="47">
        <f t="shared" si="7"/>
        <v>358913.25000000012</v>
      </c>
      <c r="AX48" s="29" t="s">
        <v>50</v>
      </c>
      <c r="AY48" s="30">
        <v>2270</v>
      </c>
      <c r="AZ48" s="47">
        <f>SUM(AZ49:AZ53)</f>
        <v>358913.25000000012</v>
      </c>
      <c r="BA48" s="47">
        <f>SUM(BA49:BA53)</f>
        <v>0</v>
      </c>
      <c r="BB48" s="47">
        <f>SUM(BB49:BB53)</f>
        <v>0</v>
      </c>
      <c r="BC48" s="47">
        <f t="shared" si="8"/>
        <v>358913.25000000012</v>
      </c>
      <c r="BE48" s="29" t="s">
        <v>50</v>
      </c>
      <c r="BF48" s="30">
        <v>2270</v>
      </c>
      <c r="BG48" s="47">
        <f>SUM(BG49:BG53)</f>
        <v>358913.25000000012</v>
      </c>
      <c r="BH48" s="47">
        <f>SUM(BH49:BH53)</f>
        <v>0</v>
      </c>
      <c r="BI48" s="47">
        <f>SUM(BI49:BI53)</f>
        <v>0</v>
      </c>
      <c r="BJ48" s="47">
        <f t="shared" si="9"/>
        <v>358913.25000000012</v>
      </c>
      <c r="BL48" s="29" t="s">
        <v>50</v>
      </c>
      <c r="BM48" s="30">
        <v>2270</v>
      </c>
      <c r="BN48" s="47">
        <f>SUM(BN49:BN53)</f>
        <v>358913.25000000012</v>
      </c>
      <c r="BO48" s="47">
        <f>SUM(BO49:BO53)</f>
        <v>0</v>
      </c>
      <c r="BP48" s="47">
        <f>SUM(BP49:BP53)</f>
        <v>0</v>
      </c>
      <c r="BQ48" s="47">
        <f t="shared" si="10"/>
        <v>358913.25000000012</v>
      </c>
      <c r="BS48" s="29" t="s">
        <v>50</v>
      </c>
      <c r="BT48" s="30">
        <v>2270</v>
      </c>
      <c r="BU48" s="47">
        <f>SUM(BU49:BU53)</f>
        <v>358913.25000000012</v>
      </c>
      <c r="BV48" s="47">
        <f>SUM(BV49:BV53)</f>
        <v>0</v>
      </c>
      <c r="BW48" s="47">
        <f>SUM(BW49:BW53)</f>
        <v>0</v>
      </c>
      <c r="BX48" s="47">
        <f t="shared" si="11"/>
        <v>358913.25000000012</v>
      </c>
      <c r="BZ48" s="29" t="s">
        <v>50</v>
      </c>
      <c r="CA48" s="30">
        <v>2270</v>
      </c>
      <c r="CB48" s="47">
        <f>SUM(CB49:CB53)</f>
        <v>358913.25000000012</v>
      </c>
      <c r="CC48" s="47">
        <f>SUM(CC49:CC53)</f>
        <v>0</v>
      </c>
      <c r="CD48" s="47">
        <f>SUM(CD49:CD53)</f>
        <v>0</v>
      </c>
      <c r="CE48" s="47">
        <f t="shared" si="12"/>
        <v>358913.25000000012</v>
      </c>
    </row>
    <row r="49" spans="1:83" s="27" customFormat="1" ht="15.75" customHeight="1" thickBot="1">
      <c r="A49" s="21" t="s">
        <v>38</v>
      </c>
      <c r="B49" s="16">
        <v>2271</v>
      </c>
      <c r="C49" s="50">
        <f>1041369-9706.2</f>
        <v>1031662.8</v>
      </c>
      <c r="D49" s="50"/>
      <c r="E49" s="119"/>
      <c r="F49" s="45">
        <f t="shared" si="14"/>
        <v>1031662.8</v>
      </c>
      <c r="H49" s="21" t="s">
        <v>38</v>
      </c>
      <c r="I49" s="16">
        <v>2271</v>
      </c>
      <c r="J49" s="41">
        <f t="shared" si="86"/>
        <v>1031662.8</v>
      </c>
      <c r="K49" s="119"/>
      <c r="L49" s="119">
        <v>262477.69</v>
      </c>
      <c r="M49" s="45">
        <f t="shared" si="2"/>
        <v>769185.1100000001</v>
      </c>
      <c r="O49" s="21" t="s">
        <v>38</v>
      </c>
      <c r="P49" s="16">
        <v>2271</v>
      </c>
      <c r="Q49" s="41">
        <f t="shared" ref="Q49:Q53" si="98">M49</f>
        <v>769185.1100000001</v>
      </c>
      <c r="R49" s="50"/>
      <c r="S49" s="119">
        <v>125292.19</v>
      </c>
      <c r="T49" s="45">
        <f t="shared" si="3"/>
        <v>643892.92000000016</v>
      </c>
      <c r="V49" s="21" t="s">
        <v>38</v>
      </c>
      <c r="W49" s="16">
        <v>2271</v>
      </c>
      <c r="X49" s="41">
        <f t="shared" ref="X49:X53" si="99">T49</f>
        <v>643892.92000000016</v>
      </c>
      <c r="Y49" s="50"/>
      <c r="Z49" s="119">
        <v>262477.69</v>
      </c>
      <c r="AA49" s="45">
        <f t="shared" si="4"/>
        <v>381415.23000000016</v>
      </c>
      <c r="AC49" s="21" t="s">
        <v>38</v>
      </c>
      <c r="AD49" s="16">
        <v>2271</v>
      </c>
      <c r="AE49" s="41">
        <f t="shared" ref="AE49:AE53" si="100">AA49</f>
        <v>381415.23000000016</v>
      </c>
      <c r="AF49" s="50"/>
      <c r="AG49" s="119">
        <v>125292.19</v>
      </c>
      <c r="AH49" s="45">
        <f t="shared" si="5"/>
        <v>256123.04000000015</v>
      </c>
      <c r="AJ49" s="21" t="s">
        <v>38</v>
      </c>
      <c r="AK49" s="16">
        <v>2271</v>
      </c>
      <c r="AL49" s="41">
        <f t="shared" ref="AL49:AL53" si="101">AH49</f>
        <v>256123.04000000015</v>
      </c>
      <c r="AM49" s="50"/>
      <c r="AN49" s="119"/>
      <c r="AO49" s="45">
        <f t="shared" si="6"/>
        <v>256123.04000000015</v>
      </c>
      <c r="AQ49" s="21" t="s">
        <v>38</v>
      </c>
      <c r="AR49" s="16">
        <v>2271</v>
      </c>
      <c r="AS49" s="41">
        <f t="shared" ref="AS49:AS53" si="102">AO49</f>
        <v>256123.04000000015</v>
      </c>
      <c r="AT49" s="50"/>
      <c r="AU49" s="119"/>
      <c r="AV49" s="45">
        <f t="shared" si="7"/>
        <v>256123.04000000015</v>
      </c>
      <c r="AX49" s="21" t="s">
        <v>38</v>
      </c>
      <c r="AY49" s="16">
        <v>2271</v>
      </c>
      <c r="AZ49" s="41">
        <f t="shared" ref="AZ49:AZ53" si="103">AV49</f>
        <v>256123.04000000015</v>
      </c>
      <c r="BA49" s="50"/>
      <c r="BB49" s="50"/>
      <c r="BC49" s="45">
        <f t="shared" si="8"/>
        <v>256123.04000000015</v>
      </c>
      <c r="BE49" s="21" t="s">
        <v>38</v>
      </c>
      <c r="BF49" s="16">
        <v>2271</v>
      </c>
      <c r="BG49" s="41">
        <f t="shared" ref="BG49:BG53" si="104">BC49</f>
        <v>256123.04000000015</v>
      </c>
      <c r="BH49" s="50"/>
      <c r="BI49" s="50"/>
      <c r="BJ49" s="45">
        <f t="shared" si="9"/>
        <v>256123.04000000015</v>
      </c>
      <c r="BL49" s="21" t="s">
        <v>38</v>
      </c>
      <c r="BM49" s="16">
        <v>2271</v>
      </c>
      <c r="BN49" s="41">
        <f t="shared" ref="BN49:BN53" si="105">BJ49</f>
        <v>256123.04000000015</v>
      </c>
      <c r="BO49" s="50"/>
      <c r="BP49" s="50"/>
      <c r="BQ49" s="45">
        <f t="shared" si="10"/>
        <v>256123.04000000015</v>
      </c>
      <c r="BS49" s="21" t="s">
        <v>38</v>
      </c>
      <c r="BT49" s="16">
        <v>2271</v>
      </c>
      <c r="BU49" s="41">
        <f t="shared" ref="BU49:BU53" si="106">BQ49</f>
        <v>256123.04000000015</v>
      </c>
      <c r="BV49" s="50"/>
      <c r="BW49" s="50"/>
      <c r="BX49" s="45">
        <f t="shared" si="11"/>
        <v>256123.04000000015</v>
      </c>
      <c r="BZ49" s="21" t="s">
        <v>38</v>
      </c>
      <c r="CA49" s="16">
        <v>2271</v>
      </c>
      <c r="CB49" s="41">
        <f t="shared" ref="CB49:CB53" si="107">BX49</f>
        <v>256123.04000000015</v>
      </c>
      <c r="CC49" s="50"/>
      <c r="CD49" s="50"/>
      <c r="CE49" s="45">
        <f t="shared" si="12"/>
        <v>256123.04000000015</v>
      </c>
    </row>
    <row r="50" spans="1:83" s="27" customFormat="1" ht="15.75" customHeight="1" thickBot="1">
      <c r="A50" s="21" t="s">
        <v>39</v>
      </c>
      <c r="B50" s="16">
        <v>2272</v>
      </c>
      <c r="C50" s="50">
        <f>27196-1848.8</f>
        <v>25347.200000000001</v>
      </c>
      <c r="D50" s="50"/>
      <c r="E50" s="119">
        <v>6629.97</v>
      </c>
      <c r="F50" s="45">
        <f t="shared" si="14"/>
        <v>18717.23</v>
      </c>
      <c r="H50" s="21" t="s">
        <v>39</v>
      </c>
      <c r="I50" s="16">
        <v>2272</v>
      </c>
      <c r="J50" s="41">
        <f t="shared" si="86"/>
        <v>18717.23</v>
      </c>
      <c r="K50" s="119"/>
      <c r="L50" s="119">
        <v>3439.02</v>
      </c>
      <c r="M50" s="45">
        <f t="shared" si="2"/>
        <v>15278.21</v>
      </c>
      <c r="O50" s="21" t="s">
        <v>39</v>
      </c>
      <c r="P50" s="16">
        <v>2272</v>
      </c>
      <c r="Q50" s="41">
        <f t="shared" si="98"/>
        <v>15278.21</v>
      </c>
      <c r="R50" s="50"/>
      <c r="S50" s="119">
        <v>2138.63</v>
      </c>
      <c r="T50" s="45">
        <f t="shared" si="3"/>
        <v>13139.579999999998</v>
      </c>
      <c r="V50" s="21" t="s">
        <v>39</v>
      </c>
      <c r="W50" s="16">
        <v>2272</v>
      </c>
      <c r="X50" s="41">
        <f t="shared" si="99"/>
        <v>13139.579999999998</v>
      </c>
      <c r="Y50" s="50"/>
      <c r="Z50" s="119">
        <v>3439.02</v>
      </c>
      <c r="AA50" s="45">
        <f t="shared" si="4"/>
        <v>9700.5599999999977</v>
      </c>
      <c r="AC50" s="21" t="s">
        <v>39</v>
      </c>
      <c r="AD50" s="16">
        <v>2272</v>
      </c>
      <c r="AE50" s="41">
        <f t="shared" si="100"/>
        <v>9700.5599999999977</v>
      </c>
      <c r="AF50" s="50"/>
      <c r="AG50" s="119">
        <v>2138.63</v>
      </c>
      <c r="AH50" s="45">
        <f t="shared" si="5"/>
        <v>7561.9299999999976</v>
      </c>
      <c r="AJ50" s="21" t="s">
        <v>39</v>
      </c>
      <c r="AK50" s="16">
        <v>2272</v>
      </c>
      <c r="AL50" s="41">
        <f t="shared" si="101"/>
        <v>7561.9299999999976</v>
      </c>
      <c r="AM50" s="50"/>
      <c r="AN50" s="119">
        <v>2942.91</v>
      </c>
      <c r="AO50" s="45">
        <f t="shared" si="6"/>
        <v>4619.0199999999977</v>
      </c>
      <c r="AQ50" s="21" t="s">
        <v>39</v>
      </c>
      <c r="AR50" s="16">
        <v>2272</v>
      </c>
      <c r="AS50" s="41">
        <f t="shared" si="102"/>
        <v>4619.0199999999977</v>
      </c>
      <c r="AT50" s="50"/>
      <c r="AU50" s="119">
        <v>1977.93</v>
      </c>
      <c r="AV50" s="45">
        <f t="shared" si="7"/>
        <v>2641.0899999999974</v>
      </c>
      <c r="AX50" s="21" t="s">
        <v>39</v>
      </c>
      <c r="AY50" s="16">
        <v>2272</v>
      </c>
      <c r="AZ50" s="41">
        <f t="shared" si="103"/>
        <v>2641.0899999999974</v>
      </c>
      <c r="BA50" s="50"/>
      <c r="BB50" s="50"/>
      <c r="BC50" s="45">
        <f t="shared" si="8"/>
        <v>2641.0899999999974</v>
      </c>
      <c r="BE50" s="21" t="s">
        <v>39</v>
      </c>
      <c r="BF50" s="16">
        <v>2272</v>
      </c>
      <c r="BG50" s="41">
        <f t="shared" si="104"/>
        <v>2641.0899999999974</v>
      </c>
      <c r="BH50" s="50"/>
      <c r="BI50" s="50"/>
      <c r="BJ50" s="45">
        <f t="shared" si="9"/>
        <v>2641.0899999999974</v>
      </c>
      <c r="BL50" s="21" t="s">
        <v>39</v>
      </c>
      <c r="BM50" s="16">
        <v>2272</v>
      </c>
      <c r="BN50" s="41">
        <f t="shared" si="105"/>
        <v>2641.0899999999974</v>
      </c>
      <c r="BO50" s="50"/>
      <c r="BP50" s="50"/>
      <c r="BQ50" s="45">
        <f t="shared" si="10"/>
        <v>2641.0899999999974</v>
      </c>
      <c r="BS50" s="21" t="s">
        <v>39</v>
      </c>
      <c r="BT50" s="16">
        <v>2272</v>
      </c>
      <c r="BU50" s="41">
        <f t="shared" si="106"/>
        <v>2641.0899999999974</v>
      </c>
      <c r="BV50" s="50"/>
      <c r="BW50" s="50"/>
      <c r="BX50" s="45">
        <f t="shared" si="11"/>
        <v>2641.0899999999974</v>
      </c>
      <c r="BZ50" s="21" t="s">
        <v>39</v>
      </c>
      <c r="CA50" s="16">
        <v>2272</v>
      </c>
      <c r="CB50" s="41">
        <f t="shared" si="107"/>
        <v>2641.0899999999974</v>
      </c>
      <c r="CC50" s="50"/>
      <c r="CD50" s="50"/>
      <c r="CE50" s="45">
        <f t="shared" si="12"/>
        <v>2641.0899999999974</v>
      </c>
    </row>
    <row r="51" spans="1:83" s="27" customFormat="1" ht="15.75" customHeight="1" thickBot="1">
      <c r="A51" s="21" t="s">
        <v>40</v>
      </c>
      <c r="B51" s="16">
        <v>2273</v>
      </c>
      <c r="C51" s="50">
        <v>74778</v>
      </c>
      <c r="D51" s="50"/>
      <c r="E51" s="119"/>
      <c r="F51" s="45">
        <f t="shared" si="14"/>
        <v>74778</v>
      </c>
      <c r="H51" s="21" t="s">
        <v>40</v>
      </c>
      <c r="I51" s="16">
        <v>2273</v>
      </c>
      <c r="J51" s="41">
        <f t="shared" si="86"/>
        <v>74778</v>
      </c>
      <c r="K51" s="119"/>
      <c r="L51" s="119">
        <v>13488.13</v>
      </c>
      <c r="M51" s="45">
        <f t="shared" si="2"/>
        <v>61289.87</v>
      </c>
      <c r="O51" s="21" t="s">
        <v>40</v>
      </c>
      <c r="P51" s="16">
        <v>2273</v>
      </c>
      <c r="Q51" s="41">
        <f t="shared" si="98"/>
        <v>61289.87</v>
      </c>
      <c r="R51" s="50"/>
      <c r="S51" s="119">
        <v>16754.2</v>
      </c>
      <c r="T51" s="45">
        <f t="shared" si="3"/>
        <v>44535.67</v>
      </c>
      <c r="V51" s="21" t="s">
        <v>40</v>
      </c>
      <c r="W51" s="16">
        <v>2273</v>
      </c>
      <c r="X51" s="41">
        <f t="shared" si="99"/>
        <v>44535.67</v>
      </c>
      <c r="Y51" s="50"/>
      <c r="Z51" s="119">
        <v>13488.13</v>
      </c>
      <c r="AA51" s="45">
        <f t="shared" si="4"/>
        <v>31047.54</v>
      </c>
      <c r="AC51" s="21" t="s">
        <v>40</v>
      </c>
      <c r="AD51" s="16">
        <v>2273</v>
      </c>
      <c r="AE51" s="41">
        <f t="shared" si="100"/>
        <v>31047.54</v>
      </c>
      <c r="AF51" s="50"/>
      <c r="AG51" s="119">
        <v>16754.2</v>
      </c>
      <c r="AH51" s="45">
        <f t="shared" si="5"/>
        <v>14293.34</v>
      </c>
      <c r="AJ51" s="21" t="s">
        <v>40</v>
      </c>
      <c r="AK51" s="16">
        <v>2273</v>
      </c>
      <c r="AL51" s="41">
        <f t="shared" si="101"/>
        <v>14293.34</v>
      </c>
      <c r="AM51" s="50">
        <v>107747</v>
      </c>
      <c r="AN51" s="119">
        <v>13474.66</v>
      </c>
      <c r="AO51" s="45">
        <f t="shared" si="6"/>
        <v>108565.68</v>
      </c>
      <c r="AQ51" s="21" t="s">
        <v>40</v>
      </c>
      <c r="AR51" s="16">
        <v>2273</v>
      </c>
      <c r="AS51" s="41">
        <f t="shared" si="102"/>
        <v>108565.68</v>
      </c>
      <c r="AT51" s="50"/>
      <c r="AU51" s="119">
        <v>18045.310000000001</v>
      </c>
      <c r="AV51" s="45">
        <f t="shared" si="7"/>
        <v>90520.37</v>
      </c>
      <c r="AX51" s="21" t="s">
        <v>40</v>
      </c>
      <c r="AY51" s="16">
        <v>2273</v>
      </c>
      <c r="AZ51" s="41">
        <f t="shared" si="103"/>
        <v>90520.37</v>
      </c>
      <c r="BA51" s="50"/>
      <c r="BB51" s="50"/>
      <c r="BC51" s="45">
        <f t="shared" si="8"/>
        <v>90520.37</v>
      </c>
      <c r="BE51" s="21" t="s">
        <v>40</v>
      </c>
      <c r="BF51" s="16">
        <v>2273</v>
      </c>
      <c r="BG51" s="41">
        <f t="shared" si="104"/>
        <v>90520.37</v>
      </c>
      <c r="BH51" s="50"/>
      <c r="BI51" s="50"/>
      <c r="BJ51" s="45">
        <f t="shared" si="9"/>
        <v>90520.37</v>
      </c>
      <c r="BL51" s="21" t="s">
        <v>40</v>
      </c>
      <c r="BM51" s="16">
        <v>2273</v>
      </c>
      <c r="BN51" s="41">
        <f t="shared" si="105"/>
        <v>90520.37</v>
      </c>
      <c r="BO51" s="50"/>
      <c r="BP51" s="50"/>
      <c r="BQ51" s="45">
        <f t="shared" si="10"/>
        <v>90520.37</v>
      </c>
      <c r="BS51" s="21" t="s">
        <v>40</v>
      </c>
      <c r="BT51" s="16">
        <v>2273</v>
      </c>
      <c r="BU51" s="41">
        <f t="shared" si="106"/>
        <v>90520.37</v>
      </c>
      <c r="BV51" s="50"/>
      <c r="BW51" s="50"/>
      <c r="BX51" s="45">
        <f t="shared" si="11"/>
        <v>90520.37</v>
      </c>
      <c r="BZ51" s="21" t="s">
        <v>40</v>
      </c>
      <c r="CA51" s="16">
        <v>2273</v>
      </c>
      <c r="CB51" s="41">
        <f t="shared" si="107"/>
        <v>90520.37</v>
      </c>
      <c r="CC51" s="50"/>
      <c r="CD51" s="50"/>
      <c r="CE51" s="45">
        <f t="shared" si="12"/>
        <v>90520.37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4"/>
        <v>0</v>
      </c>
      <c r="H52" s="21" t="s">
        <v>42</v>
      </c>
      <c r="I52" s="16">
        <v>2274</v>
      </c>
      <c r="J52" s="41">
        <f t="shared" si="86"/>
        <v>0</v>
      </c>
      <c r="K52" s="119"/>
      <c r="L52" s="119"/>
      <c r="M52" s="45">
        <f t="shared" si="2"/>
        <v>0</v>
      </c>
      <c r="O52" s="21" t="s">
        <v>42</v>
      </c>
      <c r="P52" s="16">
        <v>2274</v>
      </c>
      <c r="Q52" s="41">
        <f t="shared" si="98"/>
        <v>0</v>
      </c>
      <c r="R52" s="50"/>
      <c r="S52" s="119"/>
      <c r="T52" s="45">
        <f t="shared" si="3"/>
        <v>0</v>
      </c>
      <c r="V52" s="21" t="s">
        <v>42</v>
      </c>
      <c r="W52" s="16">
        <v>2274</v>
      </c>
      <c r="X52" s="41">
        <f t="shared" si="99"/>
        <v>0</v>
      </c>
      <c r="Y52" s="50"/>
      <c r="Z52" s="119"/>
      <c r="AA52" s="45">
        <f t="shared" si="4"/>
        <v>0</v>
      </c>
      <c r="AC52" s="21" t="s">
        <v>42</v>
      </c>
      <c r="AD52" s="16">
        <v>2274</v>
      </c>
      <c r="AE52" s="41">
        <f t="shared" si="100"/>
        <v>0</v>
      </c>
      <c r="AF52" s="50"/>
      <c r="AG52" s="119"/>
      <c r="AH52" s="45">
        <f t="shared" si="5"/>
        <v>0</v>
      </c>
      <c r="AJ52" s="21" t="s">
        <v>42</v>
      </c>
      <c r="AK52" s="16">
        <v>2274</v>
      </c>
      <c r="AL52" s="41">
        <f t="shared" si="101"/>
        <v>0</v>
      </c>
      <c r="AM52" s="50"/>
      <c r="AN52" s="119"/>
      <c r="AO52" s="45">
        <f t="shared" si="6"/>
        <v>0</v>
      </c>
      <c r="AQ52" s="21" t="s">
        <v>42</v>
      </c>
      <c r="AR52" s="16">
        <v>2274</v>
      </c>
      <c r="AS52" s="41">
        <f t="shared" si="102"/>
        <v>0</v>
      </c>
      <c r="AT52" s="50"/>
      <c r="AU52" s="119"/>
      <c r="AV52" s="45">
        <f t="shared" si="7"/>
        <v>0</v>
      </c>
      <c r="AX52" s="21" t="s">
        <v>42</v>
      </c>
      <c r="AY52" s="16">
        <v>2274</v>
      </c>
      <c r="AZ52" s="41">
        <f t="shared" si="103"/>
        <v>0</v>
      </c>
      <c r="BA52" s="50"/>
      <c r="BB52" s="50"/>
      <c r="BC52" s="45">
        <f t="shared" si="8"/>
        <v>0</v>
      </c>
      <c r="BE52" s="21" t="s">
        <v>42</v>
      </c>
      <c r="BF52" s="16">
        <v>2274</v>
      </c>
      <c r="BG52" s="41">
        <f t="shared" si="104"/>
        <v>0</v>
      </c>
      <c r="BH52" s="50"/>
      <c r="BI52" s="50"/>
      <c r="BJ52" s="45">
        <f t="shared" si="9"/>
        <v>0</v>
      </c>
      <c r="BL52" s="21" t="s">
        <v>42</v>
      </c>
      <c r="BM52" s="16">
        <v>2274</v>
      </c>
      <c r="BN52" s="41">
        <f t="shared" si="105"/>
        <v>0</v>
      </c>
      <c r="BO52" s="50"/>
      <c r="BP52" s="50"/>
      <c r="BQ52" s="45">
        <f t="shared" si="10"/>
        <v>0</v>
      </c>
      <c r="BS52" s="21" t="s">
        <v>42</v>
      </c>
      <c r="BT52" s="16">
        <v>2274</v>
      </c>
      <c r="BU52" s="41">
        <f t="shared" si="106"/>
        <v>0</v>
      </c>
      <c r="BV52" s="50"/>
      <c r="BW52" s="50"/>
      <c r="BX52" s="45">
        <f t="shared" si="11"/>
        <v>0</v>
      </c>
      <c r="BZ52" s="21" t="s">
        <v>42</v>
      </c>
      <c r="CA52" s="16">
        <v>2274</v>
      </c>
      <c r="CB52" s="41">
        <f t="shared" si="107"/>
        <v>0</v>
      </c>
      <c r="CC52" s="50"/>
      <c r="CD52" s="50"/>
      <c r="CE52" s="45">
        <f t="shared" si="12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11555</v>
      </c>
      <c r="D53" s="49"/>
      <c r="E53" s="119"/>
      <c r="F53" s="45">
        <f>C53+D53-E53</f>
        <v>11555</v>
      </c>
      <c r="H53" s="21" t="s">
        <v>36</v>
      </c>
      <c r="I53" s="16">
        <v>2275</v>
      </c>
      <c r="J53" s="41">
        <f t="shared" si="86"/>
        <v>11555</v>
      </c>
      <c r="K53" s="119">
        <v>130.58000000000001</v>
      </c>
      <c r="L53" s="119">
        <v>130.58000000000001</v>
      </c>
      <c r="M53" s="45">
        <f t="shared" si="2"/>
        <v>11555</v>
      </c>
      <c r="O53" s="21" t="s">
        <v>36</v>
      </c>
      <c r="P53" s="16">
        <v>2275</v>
      </c>
      <c r="Q53" s="41">
        <f t="shared" si="98"/>
        <v>11555</v>
      </c>
      <c r="R53" s="49"/>
      <c r="S53" s="119">
        <v>835.32</v>
      </c>
      <c r="T53" s="45">
        <f t="shared" si="3"/>
        <v>10719.68</v>
      </c>
      <c r="V53" s="21" t="s">
        <v>36</v>
      </c>
      <c r="W53" s="16">
        <v>2275</v>
      </c>
      <c r="X53" s="41">
        <f t="shared" si="99"/>
        <v>10719.68</v>
      </c>
      <c r="Y53" s="49"/>
      <c r="Z53" s="119"/>
      <c r="AA53" s="45">
        <f t="shared" si="4"/>
        <v>10719.68</v>
      </c>
      <c r="AC53" s="21" t="s">
        <v>36</v>
      </c>
      <c r="AD53" s="16">
        <v>2275</v>
      </c>
      <c r="AE53" s="41">
        <f t="shared" si="100"/>
        <v>10719.68</v>
      </c>
      <c r="AF53" s="49"/>
      <c r="AG53" s="119">
        <v>859.38</v>
      </c>
      <c r="AH53" s="45">
        <f t="shared" si="5"/>
        <v>9860.3000000000011</v>
      </c>
      <c r="AJ53" s="21" t="s">
        <v>36</v>
      </c>
      <c r="AK53" s="16">
        <v>2275</v>
      </c>
      <c r="AL53" s="41">
        <f t="shared" si="101"/>
        <v>9860.3000000000011</v>
      </c>
      <c r="AM53" s="49"/>
      <c r="AN53" s="119">
        <v>231.55</v>
      </c>
      <c r="AO53" s="45">
        <f t="shared" si="6"/>
        <v>9628.7500000000018</v>
      </c>
      <c r="AQ53" s="21" t="s">
        <v>36</v>
      </c>
      <c r="AR53" s="16">
        <v>2275</v>
      </c>
      <c r="AS53" s="41">
        <f t="shared" si="102"/>
        <v>9628.7500000000018</v>
      </c>
      <c r="AT53" s="49"/>
      <c r="AU53" s="119"/>
      <c r="AV53" s="45">
        <f t="shared" si="7"/>
        <v>9628.7500000000018</v>
      </c>
      <c r="AX53" s="21" t="s">
        <v>36</v>
      </c>
      <c r="AY53" s="16">
        <v>2275</v>
      </c>
      <c r="AZ53" s="41">
        <f t="shared" si="103"/>
        <v>9628.7500000000018</v>
      </c>
      <c r="BA53" s="49"/>
      <c r="BB53" s="49"/>
      <c r="BC53" s="45">
        <f t="shared" si="8"/>
        <v>9628.7500000000018</v>
      </c>
      <c r="BE53" s="21" t="s">
        <v>36</v>
      </c>
      <c r="BF53" s="16">
        <v>2275</v>
      </c>
      <c r="BG53" s="41">
        <f t="shared" si="104"/>
        <v>9628.7500000000018</v>
      </c>
      <c r="BH53" s="49"/>
      <c r="BI53" s="49"/>
      <c r="BJ53" s="45">
        <f t="shared" si="9"/>
        <v>9628.7500000000018</v>
      </c>
      <c r="BL53" s="21" t="s">
        <v>36</v>
      </c>
      <c r="BM53" s="16">
        <v>2275</v>
      </c>
      <c r="BN53" s="41">
        <f t="shared" si="105"/>
        <v>9628.7500000000018</v>
      </c>
      <c r="BO53" s="49"/>
      <c r="BP53" s="49"/>
      <c r="BQ53" s="45">
        <f t="shared" si="10"/>
        <v>9628.7500000000018</v>
      </c>
      <c r="BS53" s="21" t="s">
        <v>36</v>
      </c>
      <c r="BT53" s="16">
        <v>2275</v>
      </c>
      <c r="BU53" s="41">
        <f t="shared" si="106"/>
        <v>9628.7500000000018</v>
      </c>
      <c r="BV53" s="49"/>
      <c r="BW53" s="49"/>
      <c r="BX53" s="45">
        <f t="shared" si="11"/>
        <v>9628.7500000000018</v>
      </c>
      <c r="BZ53" s="21" t="s">
        <v>36</v>
      </c>
      <c r="CA53" s="16">
        <v>2275</v>
      </c>
      <c r="CB53" s="41">
        <f t="shared" si="107"/>
        <v>9628.7500000000018</v>
      </c>
      <c r="CC53" s="49"/>
      <c r="CD53" s="49"/>
      <c r="CE53" s="45">
        <f t="shared" si="12"/>
        <v>9628.7500000000018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594</v>
      </c>
      <c r="D54" s="111">
        <f t="shared" ref="D54" si="108">D55</f>
        <v>0</v>
      </c>
      <c r="E54" s="111">
        <f>E55</f>
        <v>0</v>
      </c>
      <c r="F54" s="107">
        <f>C54+D54-E54</f>
        <v>594</v>
      </c>
      <c r="H54" s="109" t="s">
        <v>44</v>
      </c>
      <c r="I54" s="110">
        <v>2700</v>
      </c>
      <c r="J54" s="111">
        <f>J55</f>
        <v>594</v>
      </c>
      <c r="K54" s="111">
        <f>K55</f>
        <v>0</v>
      </c>
      <c r="L54" s="111">
        <f>L55</f>
        <v>0</v>
      </c>
      <c r="M54" s="107">
        <f>J54+K54-L54</f>
        <v>594</v>
      </c>
      <c r="O54" s="109" t="s">
        <v>44</v>
      </c>
      <c r="P54" s="110">
        <v>2700</v>
      </c>
      <c r="Q54" s="111">
        <f>Q55</f>
        <v>594</v>
      </c>
      <c r="R54" s="111">
        <f t="shared" ref="R54" si="109">R55</f>
        <v>0</v>
      </c>
      <c r="S54" s="111">
        <f t="shared" ref="S54" si="110">S55</f>
        <v>0</v>
      </c>
      <c r="T54" s="107">
        <f>Q54+R54-S54</f>
        <v>594</v>
      </c>
      <c r="V54" s="109" t="s">
        <v>44</v>
      </c>
      <c r="W54" s="110">
        <v>2700</v>
      </c>
      <c r="X54" s="111">
        <f>X55</f>
        <v>594</v>
      </c>
      <c r="Y54" s="111">
        <f t="shared" ref="Y54" si="111">Y55</f>
        <v>0</v>
      </c>
      <c r="Z54" s="111">
        <f t="shared" ref="Z54" si="112">Z55</f>
        <v>0</v>
      </c>
      <c r="AA54" s="107">
        <f>X54+Y54-Z54</f>
        <v>594</v>
      </c>
      <c r="AC54" s="109" t="s">
        <v>44</v>
      </c>
      <c r="AD54" s="110">
        <v>2700</v>
      </c>
      <c r="AE54" s="111">
        <f>AE55</f>
        <v>594</v>
      </c>
      <c r="AF54" s="111">
        <f t="shared" ref="AF54" si="113">AF55</f>
        <v>0</v>
      </c>
      <c r="AG54" s="111">
        <f t="shared" ref="AG54" si="114">AG55</f>
        <v>0</v>
      </c>
      <c r="AH54" s="107">
        <f>AE54+AF54-AG54</f>
        <v>594</v>
      </c>
      <c r="AJ54" s="109" t="s">
        <v>44</v>
      </c>
      <c r="AK54" s="110">
        <v>2700</v>
      </c>
      <c r="AL54" s="111">
        <f>AL55</f>
        <v>594</v>
      </c>
      <c r="AM54" s="111">
        <f t="shared" ref="AM54" si="115">AM55</f>
        <v>0</v>
      </c>
      <c r="AN54" s="111">
        <f t="shared" ref="AN54" si="116">AN55</f>
        <v>0</v>
      </c>
      <c r="AO54" s="107">
        <f>AL54+AM54-AN54</f>
        <v>594</v>
      </c>
      <c r="AQ54" s="109" t="s">
        <v>44</v>
      </c>
      <c r="AR54" s="110">
        <v>2700</v>
      </c>
      <c r="AS54" s="111">
        <f>AS55</f>
        <v>594</v>
      </c>
      <c r="AT54" s="111">
        <f t="shared" ref="AT54" si="117">AT55</f>
        <v>0</v>
      </c>
      <c r="AU54" s="111">
        <f t="shared" ref="AU54" si="118">AU55</f>
        <v>0</v>
      </c>
      <c r="AV54" s="107">
        <f>AS54+AT54-AU54</f>
        <v>594</v>
      </c>
      <c r="AX54" s="109" t="s">
        <v>44</v>
      </c>
      <c r="AY54" s="110">
        <v>2700</v>
      </c>
      <c r="AZ54" s="111">
        <f>AZ55</f>
        <v>594</v>
      </c>
      <c r="BA54" s="111">
        <f t="shared" ref="BA54" si="119">BA55</f>
        <v>0</v>
      </c>
      <c r="BB54" s="111">
        <f t="shared" ref="BB54" si="120">BB55</f>
        <v>0</v>
      </c>
      <c r="BC54" s="107">
        <f>AZ54+BA54-BB54</f>
        <v>594</v>
      </c>
      <c r="BE54" s="109" t="s">
        <v>44</v>
      </c>
      <c r="BF54" s="110">
        <v>2700</v>
      </c>
      <c r="BG54" s="111">
        <f>BG55</f>
        <v>594</v>
      </c>
      <c r="BH54" s="111">
        <f t="shared" ref="BH54" si="121">BH55</f>
        <v>0</v>
      </c>
      <c r="BI54" s="111">
        <f t="shared" ref="BI54" si="122">BI55</f>
        <v>0</v>
      </c>
      <c r="BJ54" s="107">
        <f>BG54+BH54-BI54</f>
        <v>594</v>
      </c>
      <c r="BL54" s="109" t="s">
        <v>44</v>
      </c>
      <c r="BM54" s="110">
        <v>2700</v>
      </c>
      <c r="BN54" s="111">
        <f>BN55</f>
        <v>594</v>
      </c>
      <c r="BO54" s="111">
        <f t="shared" ref="BO54" si="123">BO55</f>
        <v>0</v>
      </c>
      <c r="BP54" s="111">
        <f t="shared" ref="BP54" si="124">BP55</f>
        <v>0</v>
      </c>
      <c r="BQ54" s="107">
        <f>BN54+BO54-BP54</f>
        <v>594</v>
      </c>
      <c r="BS54" s="109" t="s">
        <v>44</v>
      </c>
      <c r="BT54" s="110">
        <v>2700</v>
      </c>
      <c r="BU54" s="111">
        <f>BU55</f>
        <v>594</v>
      </c>
      <c r="BV54" s="111">
        <f t="shared" ref="BV54" si="125">BV55</f>
        <v>0</v>
      </c>
      <c r="BW54" s="111">
        <f t="shared" ref="BW54" si="126">BW55</f>
        <v>0</v>
      </c>
      <c r="BX54" s="107">
        <f>BU54+BV54-BW54</f>
        <v>594</v>
      </c>
      <c r="BZ54" s="109" t="s">
        <v>44</v>
      </c>
      <c r="CA54" s="110">
        <v>2700</v>
      </c>
      <c r="CB54" s="111">
        <f>CB55</f>
        <v>594</v>
      </c>
      <c r="CC54" s="111">
        <f t="shared" ref="CC54" si="127">CC55</f>
        <v>0</v>
      </c>
      <c r="CD54" s="111">
        <f t="shared" ref="CD54" si="128">CD55</f>
        <v>0</v>
      </c>
      <c r="CE54" s="107">
        <f>CB54+CC54-CD54</f>
        <v>594</v>
      </c>
    </row>
    <row r="55" spans="1:83" s="27" customFormat="1" ht="15.75" customHeight="1" thickBot="1">
      <c r="A55" s="21" t="s">
        <v>46</v>
      </c>
      <c r="B55" s="16">
        <v>2730</v>
      </c>
      <c r="C55" s="50">
        <v>594</v>
      </c>
      <c r="D55" s="50"/>
      <c r="E55" s="50"/>
      <c r="F55" s="45">
        <f t="shared" si="14"/>
        <v>594</v>
      </c>
      <c r="H55" s="21" t="s">
        <v>46</v>
      </c>
      <c r="I55" s="16">
        <v>2730</v>
      </c>
      <c r="J55" s="41">
        <f t="shared" si="86"/>
        <v>594</v>
      </c>
      <c r="K55" s="50"/>
      <c r="L55" s="50"/>
      <c r="M55" s="45">
        <f t="shared" si="2"/>
        <v>594</v>
      </c>
      <c r="O55" s="21" t="s">
        <v>46</v>
      </c>
      <c r="P55" s="16">
        <v>2730</v>
      </c>
      <c r="Q55" s="41">
        <f>M55</f>
        <v>594</v>
      </c>
      <c r="R55" s="50"/>
      <c r="S55" s="50"/>
      <c r="T55" s="45">
        <f t="shared" si="3"/>
        <v>594</v>
      </c>
      <c r="V55" s="21" t="s">
        <v>46</v>
      </c>
      <c r="W55" s="16">
        <v>2730</v>
      </c>
      <c r="X55" s="41">
        <f>T55</f>
        <v>594</v>
      </c>
      <c r="Y55" s="50"/>
      <c r="Z55" s="50"/>
      <c r="AA55" s="45">
        <f t="shared" si="4"/>
        <v>594</v>
      </c>
      <c r="AC55" s="21" t="s">
        <v>46</v>
      </c>
      <c r="AD55" s="16">
        <v>2730</v>
      </c>
      <c r="AE55" s="41">
        <f>AA55</f>
        <v>594</v>
      </c>
      <c r="AF55" s="50"/>
      <c r="AG55" s="50"/>
      <c r="AH55" s="45">
        <f t="shared" si="5"/>
        <v>594</v>
      </c>
      <c r="AJ55" s="21" t="s">
        <v>46</v>
      </c>
      <c r="AK55" s="16">
        <v>2730</v>
      </c>
      <c r="AL55" s="41">
        <f>AH55</f>
        <v>594</v>
      </c>
      <c r="AM55" s="50"/>
      <c r="AN55" s="50"/>
      <c r="AO55" s="45">
        <f t="shared" si="6"/>
        <v>594</v>
      </c>
      <c r="AQ55" s="21" t="s">
        <v>46</v>
      </c>
      <c r="AR55" s="16">
        <v>2730</v>
      </c>
      <c r="AS55" s="41">
        <f>AO55</f>
        <v>594</v>
      </c>
      <c r="AT55" s="50"/>
      <c r="AU55" s="50"/>
      <c r="AV55" s="45">
        <f t="shared" si="7"/>
        <v>594</v>
      </c>
      <c r="AX55" s="21" t="s">
        <v>46</v>
      </c>
      <c r="AY55" s="16">
        <v>2730</v>
      </c>
      <c r="AZ55" s="41">
        <f>AV55</f>
        <v>594</v>
      </c>
      <c r="BA55" s="50"/>
      <c r="BB55" s="50"/>
      <c r="BC55" s="45">
        <f t="shared" si="8"/>
        <v>594</v>
      </c>
      <c r="BE55" s="21" t="s">
        <v>46</v>
      </c>
      <c r="BF55" s="16">
        <v>2730</v>
      </c>
      <c r="BG55" s="41">
        <f>BC55</f>
        <v>594</v>
      </c>
      <c r="BH55" s="50"/>
      <c r="BI55" s="50"/>
      <c r="BJ55" s="45">
        <f t="shared" si="9"/>
        <v>594</v>
      </c>
      <c r="BL55" s="21" t="s">
        <v>46</v>
      </c>
      <c r="BM55" s="16">
        <v>2730</v>
      </c>
      <c r="BN55" s="41">
        <f>BJ55</f>
        <v>594</v>
      </c>
      <c r="BO55" s="50"/>
      <c r="BP55" s="50"/>
      <c r="BQ55" s="45">
        <f t="shared" si="10"/>
        <v>594</v>
      </c>
      <c r="BS55" s="21" t="s">
        <v>46</v>
      </c>
      <c r="BT55" s="16">
        <v>2730</v>
      </c>
      <c r="BU55" s="41">
        <f>BQ55</f>
        <v>594</v>
      </c>
      <c r="BV55" s="50"/>
      <c r="BW55" s="50"/>
      <c r="BX55" s="45">
        <f t="shared" si="11"/>
        <v>594</v>
      </c>
      <c r="BZ55" s="21" t="s">
        <v>46</v>
      </c>
      <c r="CA55" s="16">
        <v>2730</v>
      </c>
      <c r="CB55" s="41">
        <f>BX55</f>
        <v>594</v>
      </c>
      <c r="CC55" s="50"/>
      <c r="CD55" s="50"/>
      <c r="CE55" s="45">
        <f t="shared" si="12"/>
        <v>594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E56" si="129">D57</f>
        <v>0</v>
      </c>
      <c r="E56" s="99">
        <f t="shared" si="129"/>
        <v>0</v>
      </c>
      <c r="F56" s="99">
        <f t="shared" ref="F56" si="130">F57</f>
        <v>0</v>
      </c>
      <c r="H56" s="97" t="s">
        <v>48</v>
      </c>
      <c r="I56" s="98">
        <v>3000</v>
      </c>
      <c r="J56" s="99">
        <f>J57</f>
        <v>0</v>
      </c>
      <c r="K56" s="99">
        <f t="shared" ref="K56" si="131">K57</f>
        <v>0</v>
      </c>
      <c r="L56" s="99">
        <f t="shared" ref="L56" si="132">L57</f>
        <v>0</v>
      </c>
      <c r="M56" s="99">
        <f t="shared" ref="M56" si="133">M57</f>
        <v>0</v>
      </c>
      <c r="O56" s="97" t="s">
        <v>48</v>
      </c>
      <c r="P56" s="98">
        <v>3000</v>
      </c>
      <c r="Q56" s="99">
        <f>Q57</f>
        <v>0</v>
      </c>
      <c r="R56" s="99">
        <f t="shared" ref="R56" si="134">R57</f>
        <v>0</v>
      </c>
      <c r="S56" s="99">
        <f t="shared" ref="S56" si="135">S57</f>
        <v>0</v>
      </c>
      <c r="T56" s="99">
        <f t="shared" ref="T56" si="136">T57</f>
        <v>0</v>
      </c>
      <c r="V56" s="97" t="s">
        <v>48</v>
      </c>
      <c r="W56" s="98">
        <v>3000</v>
      </c>
      <c r="X56" s="99">
        <f>X57</f>
        <v>0</v>
      </c>
      <c r="Y56" s="99">
        <f t="shared" ref="Y56" si="137">Y57</f>
        <v>299993</v>
      </c>
      <c r="Z56" s="99">
        <f t="shared" ref="Z56" si="138">Z57</f>
        <v>0</v>
      </c>
      <c r="AA56" s="99">
        <f t="shared" ref="AA56" si="139">AA57</f>
        <v>299993</v>
      </c>
      <c r="AC56" s="97" t="s">
        <v>48</v>
      </c>
      <c r="AD56" s="98">
        <v>3000</v>
      </c>
      <c r="AE56" s="99">
        <f>AE57</f>
        <v>299993</v>
      </c>
      <c r="AF56" s="99">
        <f t="shared" ref="AF56" si="140">AF57</f>
        <v>0</v>
      </c>
      <c r="AG56" s="99">
        <f t="shared" ref="AG56" si="141">AG57</f>
        <v>0</v>
      </c>
      <c r="AH56" s="99">
        <f t="shared" ref="AH56" si="142">AH57</f>
        <v>299993</v>
      </c>
      <c r="AJ56" s="97" t="s">
        <v>48</v>
      </c>
      <c r="AK56" s="98">
        <v>3000</v>
      </c>
      <c r="AL56" s="99">
        <f>AL57</f>
        <v>299993</v>
      </c>
      <c r="AM56" s="99">
        <f t="shared" ref="AM56" si="143">AM57</f>
        <v>0</v>
      </c>
      <c r="AN56" s="99">
        <f t="shared" ref="AN56" si="144">AN57</f>
        <v>0</v>
      </c>
      <c r="AO56" s="99">
        <f t="shared" ref="AO56" si="145">AO57</f>
        <v>299993</v>
      </c>
      <c r="AQ56" s="97" t="s">
        <v>48</v>
      </c>
      <c r="AR56" s="98">
        <v>3000</v>
      </c>
      <c r="AS56" s="99">
        <f>AS57</f>
        <v>299993</v>
      </c>
      <c r="AT56" s="99">
        <f t="shared" ref="AT56" si="146">AT57</f>
        <v>0</v>
      </c>
      <c r="AU56" s="99">
        <f t="shared" ref="AU56" si="147">AU57</f>
        <v>0</v>
      </c>
      <c r="AV56" s="99">
        <f t="shared" ref="AV56" si="148">AV57</f>
        <v>299993</v>
      </c>
      <c r="AX56" s="97" t="s">
        <v>48</v>
      </c>
      <c r="AY56" s="98">
        <v>3000</v>
      </c>
      <c r="AZ56" s="99">
        <f>AZ57</f>
        <v>299993</v>
      </c>
      <c r="BA56" s="99">
        <f t="shared" ref="BA56" si="149">BA57</f>
        <v>0</v>
      </c>
      <c r="BB56" s="99">
        <f t="shared" ref="BB56" si="150">BB57</f>
        <v>0</v>
      </c>
      <c r="BC56" s="99">
        <f t="shared" ref="BC56" si="151">BC57</f>
        <v>299993</v>
      </c>
      <c r="BE56" s="97" t="s">
        <v>48</v>
      </c>
      <c r="BF56" s="98">
        <v>3000</v>
      </c>
      <c r="BG56" s="99">
        <f>BG57</f>
        <v>299993</v>
      </c>
      <c r="BH56" s="99">
        <f t="shared" ref="BH56" si="152">BH57</f>
        <v>0</v>
      </c>
      <c r="BI56" s="99">
        <f t="shared" ref="BI56" si="153">BI57</f>
        <v>0</v>
      </c>
      <c r="BJ56" s="99">
        <f t="shared" ref="BJ56" si="154">BJ57</f>
        <v>299993</v>
      </c>
      <c r="BL56" s="97" t="s">
        <v>48</v>
      </c>
      <c r="BM56" s="98">
        <v>3000</v>
      </c>
      <c r="BN56" s="99">
        <f>BN57</f>
        <v>299993</v>
      </c>
      <c r="BO56" s="99">
        <f t="shared" ref="BO56" si="155">BO57</f>
        <v>0</v>
      </c>
      <c r="BP56" s="99">
        <f t="shared" ref="BP56" si="156">BP57</f>
        <v>0</v>
      </c>
      <c r="BQ56" s="99">
        <f t="shared" ref="BQ56" si="157">BQ57</f>
        <v>299993</v>
      </c>
      <c r="BS56" s="97" t="s">
        <v>48</v>
      </c>
      <c r="BT56" s="98">
        <v>3000</v>
      </c>
      <c r="BU56" s="99">
        <f>BU57</f>
        <v>299993</v>
      </c>
      <c r="BV56" s="99">
        <f t="shared" ref="BV56" si="158">BV57</f>
        <v>0</v>
      </c>
      <c r="BW56" s="99">
        <f t="shared" ref="BW56" si="159">BW57</f>
        <v>0</v>
      </c>
      <c r="BX56" s="99">
        <f t="shared" ref="BX56" si="160">BX57</f>
        <v>299993</v>
      </c>
      <c r="BZ56" s="97" t="s">
        <v>48</v>
      </c>
      <c r="CA56" s="98">
        <v>3000</v>
      </c>
      <c r="CB56" s="99">
        <f>CB57</f>
        <v>299993</v>
      </c>
      <c r="CC56" s="99">
        <f t="shared" ref="CC56" si="161">CC57</f>
        <v>0</v>
      </c>
      <c r="CD56" s="99">
        <f t="shared" ref="CD56" si="162">CD57</f>
        <v>0</v>
      </c>
      <c r="CE56" s="99">
        <f t="shared" ref="CE56" si="163">CE57</f>
        <v>299993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164">SUM(D58:D63)</f>
        <v>0</v>
      </c>
      <c r="E57" s="61">
        <f t="shared" si="164"/>
        <v>0</v>
      </c>
      <c r="F57" s="47">
        <f t="shared" si="14"/>
        <v>0</v>
      </c>
      <c r="H57" s="29" t="s">
        <v>51</v>
      </c>
      <c r="I57" s="30">
        <v>3100</v>
      </c>
      <c r="J57" s="61">
        <f>SUM(J58:J63)</f>
        <v>0</v>
      </c>
      <c r="K57" s="61">
        <f t="shared" ref="K57" si="165">SUM(K58:K63)</f>
        <v>0</v>
      </c>
      <c r="L57" s="61">
        <f t="shared" ref="L57" si="166">SUM(L58:L63)</f>
        <v>0</v>
      </c>
      <c r="M57" s="47">
        <f t="shared" ref="M57" si="167">J57+K57-L57</f>
        <v>0</v>
      </c>
      <c r="O57" s="29" t="s">
        <v>51</v>
      </c>
      <c r="P57" s="30">
        <v>3100</v>
      </c>
      <c r="Q57" s="61">
        <f>SUM(Q58:Q63)</f>
        <v>0</v>
      </c>
      <c r="R57" s="61">
        <f t="shared" ref="R57" si="168">SUM(R58:R63)</f>
        <v>0</v>
      </c>
      <c r="S57" s="61">
        <f t="shared" ref="S57" si="169">SUM(S58:S63)</f>
        <v>0</v>
      </c>
      <c r="T57" s="47">
        <f t="shared" ref="T57" si="170">Q57+R57-S57</f>
        <v>0</v>
      </c>
      <c r="V57" s="29" t="s">
        <v>51</v>
      </c>
      <c r="W57" s="30">
        <v>3100</v>
      </c>
      <c r="X57" s="61">
        <f>SUM(X58:X63)</f>
        <v>0</v>
      </c>
      <c r="Y57" s="61">
        <f t="shared" ref="Y57" si="171">SUM(Y58:Y63)</f>
        <v>299993</v>
      </c>
      <c r="Z57" s="61">
        <f t="shared" ref="Z57" si="172">SUM(Z58:Z63)</f>
        <v>0</v>
      </c>
      <c r="AA57" s="47">
        <f t="shared" ref="AA57" si="173">X57+Y57-Z57</f>
        <v>299993</v>
      </c>
      <c r="AC57" s="29" t="s">
        <v>51</v>
      </c>
      <c r="AD57" s="30">
        <v>3100</v>
      </c>
      <c r="AE57" s="61">
        <f>SUM(AE58:AE63)</f>
        <v>299993</v>
      </c>
      <c r="AF57" s="61">
        <f t="shared" ref="AF57" si="174">SUM(AF58:AF63)</f>
        <v>0</v>
      </c>
      <c r="AG57" s="61">
        <f t="shared" ref="AG57" si="175">SUM(AG58:AG63)</f>
        <v>0</v>
      </c>
      <c r="AH57" s="47">
        <f t="shared" ref="AH57" si="176">AE57+AF57-AG57</f>
        <v>299993</v>
      </c>
      <c r="AJ57" s="29" t="s">
        <v>51</v>
      </c>
      <c r="AK57" s="30">
        <v>3100</v>
      </c>
      <c r="AL57" s="61">
        <f>SUM(AL58:AL63)</f>
        <v>299993</v>
      </c>
      <c r="AM57" s="61">
        <f t="shared" ref="AM57" si="177">SUM(AM58:AM63)</f>
        <v>0</v>
      </c>
      <c r="AN57" s="61">
        <f t="shared" ref="AN57" si="178">SUM(AN58:AN63)</f>
        <v>0</v>
      </c>
      <c r="AO57" s="47">
        <f t="shared" ref="AO57" si="179">AL57+AM57-AN57</f>
        <v>299993</v>
      </c>
      <c r="AQ57" s="29" t="s">
        <v>51</v>
      </c>
      <c r="AR57" s="30">
        <v>3100</v>
      </c>
      <c r="AS57" s="61">
        <f>SUM(AS58:AS63)</f>
        <v>299993</v>
      </c>
      <c r="AT57" s="61">
        <f t="shared" ref="AT57" si="180">SUM(AT58:AT63)</f>
        <v>0</v>
      </c>
      <c r="AU57" s="61">
        <f t="shared" ref="AU57" si="181">SUM(AU58:AU63)</f>
        <v>0</v>
      </c>
      <c r="AV57" s="47">
        <f t="shared" ref="AV57" si="182">AS57+AT57-AU57</f>
        <v>299993</v>
      </c>
      <c r="AX57" s="29" t="s">
        <v>51</v>
      </c>
      <c r="AY57" s="30">
        <v>3100</v>
      </c>
      <c r="AZ57" s="61">
        <f>SUM(AZ58:AZ63)</f>
        <v>299993</v>
      </c>
      <c r="BA57" s="61">
        <f t="shared" ref="BA57" si="183">SUM(BA58:BA63)</f>
        <v>0</v>
      </c>
      <c r="BB57" s="61">
        <f t="shared" ref="BB57" si="184">SUM(BB58:BB63)</f>
        <v>0</v>
      </c>
      <c r="BC57" s="47">
        <f t="shared" ref="BC57" si="185">AZ57+BA57-BB57</f>
        <v>299993</v>
      </c>
      <c r="BE57" s="29" t="s">
        <v>51</v>
      </c>
      <c r="BF57" s="30">
        <v>3100</v>
      </c>
      <c r="BG57" s="61">
        <f>SUM(BG58:BG63)</f>
        <v>299993</v>
      </c>
      <c r="BH57" s="61">
        <f t="shared" ref="BH57" si="186">SUM(BH58:BH63)</f>
        <v>0</v>
      </c>
      <c r="BI57" s="61">
        <f t="shared" ref="BI57" si="187">SUM(BI58:BI63)</f>
        <v>0</v>
      </c>
      <c r="BJ57" s="47">
        <f t="shared" ref="BJ57" si="188">BG57+BH57-BI57</f>
        <v>299993</v>
      </c>
      <c r="BL57" s="29" t="s">
        <v>51</v>
      </c>
      <c r="BM57" s="30">
        <v>3100</v>
      </c>
      <c r="BN57" s="61">
        <f>SUM(BN58:BN63)</f>
        <v>299993</v>
      </c>
      <c r="BO57" s="61">
        <f t="shared" ref="BO57" si="189">SUM(BO58:BO63)</f>
        <v>0</v>
      </c>
      <c r="BP57" s="61">
        <f t="shared" ref="BP57" si="190">SUM(BP58:BP63)</f>
        <v>0</v>
      </c>
      <c r="BQ57" s="47">
        <f t="shared" ref="BQ57" si="191">BN57+BO57-BP57</f>
        <v>299993</v>
      </c>
      <c r="BS57" s="29" t="s">
        <v>51</v>
      </c>
      <c r="BT57" s="30">
        <v>3100</v>
      </c>
      <c r="BU57" s="61">
        <f>SUM(BU58:BU63)</f>
        <v>299993</v>
      </c>
      <c r="BV57" s="61">
        <f t="shared" ref="BV57" si="192">SUM(BV58:BV63)</f>
        <v>0</v>
      </c>
      <c r="BW57" s="61">
        <f t="shared" ref="BW57" si="193">SUM(BW58:BW63)</f>
        <v>0</v>
      </c>
      <c r="BX57" s="47">
        <f t="shared" ref="BX57" si="194">BU57+BV57-BW57</f>
        <v>299993</v>
      </c>
      <c r="BZ57" s="29" t="s">
        <v>51</v>
      </c>
      <c r="CA57" s="30">
        <v>3100</v>
      </c>
      <c r="CB57" s="61">
        <f>SUM(CB58:CB63)</f>
        <v>299993</v>
      </c>
      <c r="CC57" s="61">
        <f t="shared" ref="CC57" si="195">SUM(CC58:CC63)</f>
        <v>0</v>
      </c>
      <c r="CD57" s="61">
        <f t="shared" ref="CD57" si="196">SUM(CD58:CD63)</f>
        <v>0</v>
      </c>
      <c r="CE57" s="47">
        <f t="shared" ref="CE57" si="197">CB57+CC57-CD57</f>
        <v>299993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4"/>
        <v>0</v>
      </c>
      <c r="H58" s="21" t="s">
        <v>52</v>
      </c>
      <c r="I58" s="16">
        <v>3110</v>
      </c>
      <c r="J58" s="41">
        <f t="shared" si="86"/>
        <v>0</v>
      </c>
      <c r="K58" s="50"/>
      <c r="L58" s="50"/>
      <c r="M58" s="45">
        <f t="shared" si="2"/>
        <v>0</v>
      </c>
      <c r="O58" s="21" t="s">
        <v>52</v>
      </c>
      <c r="P58" s="16">
        <v>3110</v>
      </c>
      <c r="Q58" s="41">
        <f t="shared" ref="Q58:Q63" si="198">M58</f>
        <v>0</v>
      </c>
      <c r="R58" s="50"/>
      <c r="S58" s="50"/>
      <c r="T58" s="45">
        <f t="shared" si="3"/>
        <v>0</v>
      </c>
      <c r="V58" s="21" t="s">
        <v>52</v>
      </c>
      <c r="W58" s="16">
        <v>3110</v>
      </c>
      <c r="X58" s="41">
        <f t="shared" ref="X58:X63" si="199">T58</f>
        <v>0</v>
      </c>
      <c r="Y58" s="50"/>
      <c r="Z58" s="50"/>
      <c r="AA58" s="45">
        <f t="shared" si="4"/>
        <v>0</v>
      </c>
      <c r="AC58" s="21" t="s">
        <v>52</v>
      </c>
      <c r="AD58" s="16">
        <v>3110</v>
      </c>
      <c r="AE58" s="41">
        <f t="shared" ref="AE58:AE62" si="200">AA58</f>
        <v>0</v>
      </c>
      <c r="AF58" s="50"/>
      <c r="AG58" s="50"/>
      <c r="AH58" s="45">
        <f t="shared" si="5"/>
        <v>0</v>
      </c>
      <c r="AJ58" s="21" t="s">
        <v>52</v>
      </c>
      <c r="AK58" s="16">
        <v>3110</v>
      </c>
      <c r="AL58" s="41">
        <f t="shared" ref="AL58:AL62" si="201">AH58</f>
        <v>0</v>
      </c>
      <c r="AM58" s="50"/>
      <c r="AN58" s="50"/>
      <c r="AO58" s="45">
        <f t="shared" si="6"/>
        <v>0</v>
      </c>
      <c r="AQ58" s="21" t="s">
        <v>52</v>
      </c>
      <c r="AR58" s="16">
        <v>3110</v>
      </c>
      <c r="AS58" s="41">
        <f t="shared" ref="AS58:AS63" si="202">AO58</f>
        <v>0</v>
      </c>
      <c r="AT58" s="50"/>
      <c r="AU58" s="50"/>
      <c r="AV58" s="45">
        <f t="shared" si="7"/>
        <v>0</v>
      </c>
      <c r="AX58" s="21" t="s">
        <v>52</v>
      </c>
      <c r="AY58" s="16">
        <v>3110</v>
      </c>
      <c r="AZ58" s="41">
        <f t="shared" ref="AZ58:AZ63" si="203">AV58</f>
        <v>0</v>
      </c>
      <c r="BA58" s="50"/>
      <c r="BB58" s="50"/>
      <c r="BC58" s="45">
        <f t="shared" si="8"/>
        <v>0</v>
      </c>
      <c r="BE58" s="21" t="s">
        <v>52</v>
      </c>
      <c r="BF58" s="16">
        <v>3110</v>
      </c>
      <c r="BG58" s="41">
        <f t="shared" ref="BG58:BG63" si="204">BC58</f>
        <v>0</v>
      </c>
      <c r="BH58" s="50"/>
      <c r="BI58" s="50"/>
      <c r="BJ58" s="45">
        <f t="shared" si="9"/>
        <v>0</v>
      </c>
      <c r="BL58" s="21" t="s">
        <v>52</v>
      </c>
      <c r="BM58" s="16">
        <v>3110</v>
      </c>
      <c r="BN58" s="41">
        <f t="shared" ref="BN58:BN63" si="205">BJ58</f>
        <v>0</v>
      </c>
      <c r="BO58" s="50"/>
      <c r="BP58" s="50"/>
      <c r="BQ58" s="45">
        <f t="shared" si="10"/>
        <v>0</v>
      </c>
      <c r="BS58" s="21" t="s">
        <v>52</v>
      </c>
      <c r="BT58" s="16">
        <v>3110</v>
      </c>
      <c r="BU58" s="41">
        <f t="shared" ref="BU58:BU63" si="206">BQ58</f>
        <v>0</v>
      </c>
      <c r="BV58" s="50"/>
      <c r="BW58" s="50"/>
      <c r="BX58" s="45">
        <f t="shared" si="11"/>
        <v>0</v>
      </c>
      <c r="BZ58" s="21" t="s">
        <v>52</v>
      </c>
      <c r="CA58" s="16">
        <v>3110</v>
      </c>
      <c r="CB58" s="41">
        <f t="shared" ref="CB58:CB63" si="207">BX58</f>
        <v>0</v>
      </c>
      <c r="CC58" s="50"/>
      <c r="CD58" s="50"/>
      <c r="CE58" s="45">
        <f t="shared" si="12"/>
        <v>0</v>
      </c>
    </row>
    <row r="59" spans="1:83" s="62" customFormat="1" ht="15.75" customHeight="1" thickBot="1">
      <c r="A59" s="34" t="s">
        <v>143</v>
      </c>
      <c r="B59" s="16">
        <v>3110</v>
      </c>
      <c r="C59" s="50"/>
      <c r="D59" s="50"/>
      <c r="E59" s="50"/>
      <c r="F59" s="45">
        <f t="shared" si="14"/>
        <v>0</v>
      </c>
      <c r="H59" s="34" t="s">
        <v>143</v>
      </c>
      <c r="I59" s="16">
        <v>3110</v>
      </c>
      <c r="J59" s="41">
        <f t="shared" si="86"/>
        <v>0</v>
      </c>
      <c r="K59" s="50"/>
      <c r="L59" s="50"/>
      <c r="M59" s="45">
        <f t="shared" si="2"/>
        <v>0</v>
      </c>
      <c r="O59" s="34" t="s">
        <v>143</v>
      </c>
      <c r="P59" s="16">
        <v>3110</v>
      </c>
      <c r="Q59" s="41">
        <f t="shared" si="198"/>
        <v>0</v>
      </c>
      <c r="R59" s="50"/>
      <c r="S59" s="50"/>
      <c r="T59" s="45">
        <f t="shared" si="3"/>
        <v>0</v>
      </c>
      <c r="V59" s="34" t="s">
        <v>143</v>
      </c>
      <c r="W59" s="16">
        <v>3110</v>
      </c>
      <c r="X59" s="41">
        <f t="shared" si="199"/>
        <v>0</v>
      </c>
      <c r="Y59" s="50"/>
      <c r="Z59" s="50"/>
      <c r="AA59" s="45">
        <f t="shared" si="4"/>
        <v>0</v>
      </c>
      <c r="AC59" s="34" t="s">
        <v>143</v>
      </c>
      <c r="AD59" s="16">
        <v>3110</v>
      </c>
      <c r="AE59" s="41">
        <f t="shared" si="200"/>
        <v>0</v>
      </c>
      <c r="AF59" s="50"/>
      <c r="AG59" s="50"/>
      <c r="AH59" s="45">
        <f t="shared" si="5"/>
        <v>0</v>
      </c>
      <c r="AJ59" s="34" t="s">
        <v>143</v>
      </c>
      <c r="AK59" s="16">
        <v>3110</v>
      </c>
      <c r="AL59" s="41">
        <f t="shared" si="201"/>
        <v>0</v>
      </c>
      <c r="AM59" s="50"/>
      <c r="AN59" s="50"/>
      <c r="AO59" s="45">
        <f t="shared" si="6"/>
        <v>0</v>
      </c>
      <c r="AQ59" s="34" t="s">
        <v>143</v>
      </c>
      <c r="AR59" s="16">
        <v>3110</v>
      </c>
      <c r="AS59" s="41">
        <f t="shared" si="202"/>
        <v>0</v>
      </c>
      <c r="AT59" s="50"/>
      <c r="AU59" s="50"/>
      <c r="AV59" s="45">
        <f t="shared" si="7"/>
        <v>0</v>
      </c>
      <c r="AX59" s="34" t="s">
        <v>143</v>
      </c>
      <c r="AY59" s="16">
        <v>3110</v>
      </c>
      <c r="AZ59" s="41">
        <f t="shared" si="203"/>
        <v>0</v>
      </c>
      <c r="BA59" s="50"/>
      <c r="BB59" s="50"/>
      <c r="BC59" s="45">
        <f t="shared" si="8"/>
        <v>0</v>
      </c>
      <c r="BE59" s="34" t="s">
        <v>143</v>
      </c>
      <c r="BF59" s="16">
        <v>3110</v>
      </c>
      <c r="BG59" s="41">
        <f t="shared" si="204"/>
        <v>0</v>
      </c>
      <c r="BH59" s="50"/>
      <c r="BI59" s="50"/>
      <c r="BJ59" s="45">
        <f t="shared" si="9"/>
        <v>0</v>
      </c>
      <c r="BL59" s="34" t="s">
        <v>143</v>
      </c>
      <c r="BM59" s="16">
        <v>3110</v>
      </c>
      <c r="BN59" s="41">
        <f t="shared" si="205"/>
        <v>0</v>
      </c>
      <c r="BO59" s="50"/>
      <c r="BP59" s="50"/>
      <c r="BQ59" s="45">
        <f t="shared" si="10"/>
        <v>0</v>
      </c>
      <c r="BS59" s="34" t="s">
        <v>143</v>
      </c>
      <c r="BT59" s="16">
        <v>3110</v>
      </c>
      <c r="BU59" s="41">
        <f t="shared" si="206"/>
        <v>0</v>
      </c>
      <c r="BV59" s="50"/>
      <c r="BW59" s="50"/>
      <c r="BX59" s="45">
        <f t="shared" si="11"/>
        <v>0</v>
      </c>
      <c r="BZ59" s="34" t="s">
        <v>143</v>
      </c>
      <c r="CA59" s="16">
        <v>3110</v>
      </c>
      <c r="CB59" s="41">
        <f t="shared" si="207"/>
        <v>0</v>
      </c>
      <c r="CC59" s="50"/>
      <c r="CD59" s="50"/>
      <c r="CE59" s="45">
        <f t="shared" si="12"/>
        <v>0</v>
      </c>
    </row>
    <row r="60" spans="1:83" s="62" customFormat="1" ht="15.75" customHeight="1" thickBot="1">
      <c r="A60" s="34" t="s">
        <v>144</v>
      </c>
      <c r="B60" s="16">
        <v>3110</v>
      </c>
      <c r="C60" s="50"/>
      <c r="D60" s="50"/>
      <c r="E60" s="50"/>
      <c r="F60" s="45">
        <f t="shared" si="14"/>
        <v>0</v>
      </c>
      <c r="H60" s="34" t="s">
        <v>144</v>
      </c>
      <c r="I60" s="16">
        <v>3110</v>
      </c>
      <c r="J60" s="41">
        <f t="shared" si="86"/>
        <v>0</v>
      </c>
      <c r="K60" s="50"/>
      <c r="L60" s="50"/>
      <c r="M60" s="45">
        <f t="shared" si="2"/>
        <v>0</v>
      </c>
      <c r="O60" s="34" t="s">
        <v>144</v>
      </c>
      <c r="P60" s="16">
        <v>3110</v>
      </c>
      <c r="Q60" s="41">
        <f t="shared" si="198"/>
        <v>0</v>
      </c>
      <c r="R60" s="50"/>
      <c r="S60" s="50"/>
      <c r="T60" s="45">
        <f t="shared" si="3"/>
        <v>0</v>
      </c>
      <c r="V60" s="34" t="s">
        <v>144</v>
      </c>
      <c r="W60" s="16">
        <v>3110</v>
      </c>
      <c r="X60" s="41">
        <f t="shared" si="199"/>
        <v>0</v>
      </c>
      <c r="Y60" s="50"/>
      <c r="Z60" s="50"/>
      <c r="AA60" s="45">
        <f t="shared" si="4"/>
        <v>0</v>
      </c>
      <c r="AC60" s="34" t="s">
        <v>144</v>
      </c>
      <c r="AD60" s="16">
        <v>3110</v>
      </c>
      <c r="AE60" s="41">
        <f t="shared" si="200"/>
        <v>0</v>
      </c>
      <c r="AF60" s="50"/>
      <c r="AG60" s="50"/>
      <c r="AH60" s="45">
        <f t="shared" si="5"/>
        <v>0</v>
      </c>
      <c r="AJ60" s="34" t="s">
        <v>144</v>
      </c>
      <c r="AK60" s="16">
        <v>3110</v>
      </c>
      <c r="AL60" s="41">
        <f t="shared" si="201"/>
        <v>0</v>
      </c>
      <c r="AM60" s="50"/>
      <c r="AN60" s="50"/>
      <c r="AO60" s="45">
        <f t="shared" si="6"/>
        <v>0</v>
      </c>
      <c r="AQ60" s="34" t="s">
        <v>144</v>
      </c>
      <c r="AR60" s="16">
        <v>3110</v>
      </c>
      <c r="AS60" s="41">
        <f t="shared" si="202"/>
        <v>0</v>
      </c>
      <c r="AT60" s="50"/>
      <c r="AU60" s="50"/>
      <c r="AV60" s="45">
        <f t="shared" si="7"/>
        <v>0</v>
      </c>
      <c r="AX60" s="34" t="s">
        <v>144</v>
      </c>
      <c r="AY60" s="16">
        <v>3110</v>
      </c>
      <c r="AZ60" s="41">
        <f t="shared" si="203"/>
        <v>0</v>
      </c>
      <c r="BA60" s="50"/>
      <c r="BB60" s="50"/>
      <c r="BC60" s="45">
        <f t="shared" si="8"/>
        <v>0</v>
      </c>
      <c r="BE60" s="34" t="s">
        <v>144</v>
      </c>
      <c r="BF60" s="16">
        <v>3110</v>
      </c>
      <c r="BG60" s="41">
        <f t="shared" si="204"/>
        <v>0</v>
      </c>
      <c r="BH60" s="50"/>
      <c r="BI60" s="50"/>
      <c r="BJ60" s="45">
        <f t="shared" si="9"/>
        <v>0</v>
      </c>
      <c r="BL60" s="34" t="s">
        <v>144</v>
      </c>
      <c r="BM60" s="16">
        <v>3110</v>
      </c>
      <c r="BN60" s="41">
        <f t="shared" si="205"/>
        <v>0</v>
      </c>
      <c r="BO60" s="50"/>
      <c r="BP60" s="50"/>
      <c r="BQ60" s="45">
        <f t="shared" si="10"/>
        <v>0</v>
      </c>
      <c r="BS60" s="34" t="s">
        <v>144</v>
      </c>
      <c r="BT60" s="16">
        <v>3110</v>
      </c>
      <c r="BU60" s="41">
        <f t="shared" si="206"/>
        <v>0</v>
      </c>
      <c r="BV60" s="50"/>
      <c r="BW60" s="50"/>
      <c r="BX60" s="45">
        <f t="shared" si="11"/>
        <v>0</v>
      </c>
      <c r="BZ60" s="34" t="s">
        <v>144</v>
      </c>
      <c r="CA60" s="16">
        <v>3110</v>
      </c>
      <c r="CB60" s="41">
        <f t="shared" si="207"/>
        <v>0</v>
      </c>
      <c r="CC60" s="50"/>
      <c r="CD60" s="50"/>
      <c r="CE60" s="45">
        <f t="shared" si="12"/>
        <v>0</v>
      </c>
    </row>
    <row r="61" spans="1:83" s="62" customFormat="1" ht="15.75" customHeight="1" thickBot="1">
      <c r="A61" s="34" t="s">
        <v>145</v>
      </c>
      <c r="B61" s="16">
        <v>3110</v>
      </c>
      <c r="C61" s="50"/>
      <c r="D61" s="50"/>
      <c r="E61" s="50"/>
      <c r="F61" s="45">
        <f t="shared" si="14"/>
        <v>0</v>
      </c>
      <c r="H61" s="34" t="s">
        <v>145</v>
      </c>
      <c r="I61" s="16">
        <v>3110</v>
      </c>
      <c r="J61" s="41">
        <f t="shared" si="86"/>
        <v>0</v>
      </c>
      <c r="K61" s="50"/>
      <c r="L61" s="50"/>
      <c r="M61" s="45">
        <f t="shared" si="2"/>
        <v>0</v>
      </c>
      <c r="O61" s="34" t="s">
        <v>145</v>
      </c>
      <c r="P61" s="16">
        <v>3110</v>
      </c>
      <c r="Q61" s="41">
        <f t="shared" si="198"/>
        <v>0</v>
      </c>
      <c r="R61" s="50"/>
      <c r="S61" s="50"/>
      <c r="T61" s="45">
        <f t="shared" si="3"/>
        <v>0</v>
      </c>
      <c r="V61" s="34" t="s">
        <v>145</v>
      </c>
      <c r="W61" s="16">
        <v>3110</v>
      </c>
      <c r="X61" s="41">
        <f t="shared" si="199"/>
        <v>0</v>
      </c>
      <c r="Y61" s="50"/>
      <c r="Z61" s="50"/>
      <c r="AA61" s="45">
        <f t="shared" si="4"/>
        <v>0</v>
      </c>
      <c r="AC61" s="34" t="s">
        <v>145</v>
      </c>
      <c r="AD61" s="16">
        <v>3110</v>
      </c>
      <c r="AE61" s="41">
        <f t="shared" si="200"/>
        <v>0</v>
      </c>
      <c r="AF61" s="50"/>
      <c r="AG61" s="50"/>
      <c r="AH61" s="45">
        <f t="shared" si="5"/>
        <v>0</v>
      </c>
      <c r="AJ61" s="34" t="s">
        <v>145</v>
      </c>
      <c r="AK61" s="16">
        <v>3110</v>
      </c>
      <c r="AL61" s="41">
        <f t="shared" si="201"/>
        <v>0</v>
      </c>
      <c r="AM61" s="50"/>
      <c r="AN61" s="50"/>
      <c r="AO61" s="45">
        <f t="shared" si="6"/>
        <v>0</v>
      </c>
      <c r="AQ61" s="34" t="s">
        <v>145</v>
      </c>
      <c r="AR61" s="16">
        <v>3110</v>
      </c>
      <c r="AS61" s="41">
        <f t="shared" si="202"/>
        <v>0</v>
      </c>
      <c r="AT61" s="50"/>
      <c r="AU61" s="50"/>
      <c r="AV61" s="45">
        <f t="shared" si="7"/>
        <v>0</v>
      </c>
      <c r="AX61" s="34" t="s">
        <v>145</v>
      </c>
      <c r="AY61" s="16">
        <v>3110</v>
      </c>
      <c r="AZ61" s="41">
        <f t="shared" si="203"/>
        <v>0</v>
      </c>
      <c r="BA61" s="50"/>
      <c r="BB61" s="50"/>
      <c r="BC61" s="45">
        <f t="shared" si="8"/>
        <v>0</v>
      </c>
      <c r="BE61" s="34" t="s">
        <v>145</v>
      </c>
      <c r="BF61" s="16">
        <v>3110</v>
      </c>
      <c r="BG61" s="41">
        <f t="shared" si="204"/>
        <v>0</v>
      </c>
      <c r="BH61" s="50"/>
      <c r="BI61" s="50"/>
      <c r="BJ61" s="45">
        <f t="shared" si="9"/>
        <v>0</v>
      </c>
      <c r="BL61" s="34" t="s">
        <v>145</v>
      </c>
      <c r="BM61" s="16">
        <v>3110</v>
      </c>
      <c r="BN61" s="41">
        <f t="shared" si="205"/>
        <v>0</v>
      </c>
      <c r="BO61" s="50"/>
      <c r="BP61" s="50"/>
      <c r="BQ61" s="45">
        <f t="shared" si="10"/>
        <v>0</v>
      </c>
      <c r="BS61" s="34" t="s">
        <v>145</v>
      </c>
      <c r="BT61" s="16">
        <v>3110</v>
      </c>
      <c r="BU61" s="41">
        <f t="shared" si="206"/>
        <v>0</v>
      </c>
      <c r="BV61" s="50"/>
      <c r="BW61" s="50"/>
      <c r="BX61" s="45">
        <f t="shared" si="11"/>
        <v>0</v>
      </c>
      <c r="BZ61" s="34" t="s">
        <v>145</v>
      </c>
      <c r="CA61" s="16">
        <v>3110</v>
      </c>
      <c r="CB61" s="41">
        <f t="shared" si="207"/>
        <v>0</v>
      </c>
      <c r="CC61" s="50"/>
      <c r="CD61" s="50"/>
      <c r="CE61" s="45">
        <f t="shared" si="12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4"/>
        <v>0</v>
      </c>
      <c r="H62" s="21" t="s">
        <v>53</v>
      </c>
      <c r="I62" s="16">
        <v>3120</v>
      </c>
      <c r="J62" s="41">
        <f t="shared" si="86"/>
        <v>0</v>
      </c>
      <c r="K62" s="50"/>
      <c r="L62" s="50"/>
      <c r="M62" s="45">
        <f t="shared" si="2"/>
        <v>0</v>
      </c>
      <c r="O62" s="21" t="s">
        <v>53</v>
      </c>
      <c r="P62" s="16">
        <v>3120</v>
      </c>
      <c r="Q62" s="41">
        <f t="shared" si="198"/>
        <v>0</v>
      </c>
      <c r="R62" s="50"/>
      <c r="S62" s="50"/>
      <c r="T62" s="45">
        <f t="shared" si="3"/>
        <v>0</v>
      </c>
      <c r="V62" s="21" t="s">
        <v>53</v>
      </c>
      <c r="W62" s="16">
        <v>3120</v>
      </c>
      <c r="X62" s="41">
        <f t="shared" si="199"/>
        <v>0</v>
      </c>
      <c r="Y62" s="50"/>
      <c r="Z62" s="50"/>
      <c r="AA62" s="45">
        <f t="shared" si="4"/>
        <v>0</v>
      </c>
      <c r="AC62" s="21" t="s">
        <v>53</v>
      </c>
      <c r="AD62" s="16">
        <v>3120</v>
      </c>
      <c r="AE62" s="41">
        <f t="shared" si="200"/>
        <v>0</v>
      </c>
      <c r="AF62" s="50"/>
      <c r="AG62" s="50"/>
      <c r="AH62" s="45">
        <f t="shared" si="5"/>
        <v>0</v>
      </c>
      <c r="AJ62" s="21" t="s">
        <v>53</v>
      </c>
      <c r="AK62" s="16">
        <v>3120</v>
      </c>
      <c r="AL62" s="41">
        <f t="shared" si="201"/>
        <v>0</v>
      </c>
      <c r="AM62" s="50"/>
      <c r="AN62" s="50"/>
      <c r="AO62" s="45">
        <f t="shared" si="6"/>
        <v>0</v>
      </c>
      <c r="AQ62" s="21" t="s">
        <v>53</v>
      </c>
      <c r="AR62" s="16">
        <v>3120</v>
      </c>
      <c r="AS62" s="41">
        <f t="shared" si="202"/>
        <v>0</v>
      </c>
      <c r="AT62" s="50"/>
      <c r="AU62" s="50"/>
      <c r="AV62" s="45">
        <f t="shared" si="7"/>
        <v>0</v>
      </c>
      <c r="AX62" s="21" t="s">
        <v>53</v>
      </c>
      <c r="AY62" s="16">
        <v>3120</v>
      </c>
      <c r="AZ62" s="41">
        <f t="shared" si="203"/>
        <v>0</v>
      </c>
      <c r="BA62" s="50"/>
      <c r="BB62" s="50"/>
      <c r="BC62" s="45">
        <f t="shared" si="8"/>
        <v>0</v>
      </c>
      <c r="BE62" s="21" t="s">
        <v>53</v>
      </c>
      <c r="BF62" s="16">
        <v>3120</v>
      </c>
      <c r="BG62" s="41">
        <f t="shared" si="204"/>
        <v>0</v>
      </c>
      <c r="BH62" s="50"/>
      <c r="BI62" s="50"/>
      <c r="BJ62" s="45">
        <f t="shared" si="9"/>
        <v>0</v>
      </c>
      <c r="BL62" s="21" t="s">
        <v>53</v>
      </c>
      <c r="BM62" s="16">
        <v>3120</v>
      </c>
      <c r="BN62" s="41">
        <f t="shared" si="205"/>
        <v>0</v>
      </c>
      <c r="BO62" s="50"/>
      <c r="BP62" s="50"/>
      <c r="BQ62" s="45">
        <f t="shared" si="10"/>
        <v>0</v>
      </c>
      <c r="BS62" s="21" t="s">
        <v>53</v>
      </c>
      <c r="BT62" s="16">
        <v>3120</v>
      </c>
      <c r="BU62" s="41">
        <f t="shared" si="206"/>
        <v>0</v>
      </c>
      <c r="BV62" s="50"/>
      <c r="BW62" s="50"/>
      <c r="BX62" s="45">
        <f t="shared" si="11"/>
        <v>0</v>
      </c>
      <c r="BZ62" s="21" t="s">
        <v>53</v>
      </c>
      <c r="CA62" s="16">
        <v>3120</v>
      </c>
      <c r="CB62" s="41">
        <f t="shared" si="207"/>
        <v>0</v>
      </c>
      <c r="CC62" s="50"/>
      <c r="CD62" s="50"/>
      <c r="CE62" s="45">
        <f t="shared" si="12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4"/>
        <v>0</v>
      </c>
      <c r="H63" s="21" t="s">
        <v>54</v>
      </c>
      <c r="I63" s="16">
        <v>3130</v>
      </c>
      <c r="J63" s="41">
        <f t="shared" si="86"/>
        <v>0</v>
      </c>
      <c r="K63" s="50"/>
      <c r="L63" s="50"/>
      <c r="M63" s="45">
        <f t="shared" si="2"/>
        <v>0</v>
      </c>
      <c r="O63" s="21" t="s">
        <v>54</v>
      </c>
      <c r="P63" s="16">
        <v>3130</v>
      </c>
      <c r="Q63" s="41">
        <f t="shared" si="198"/>
        <v>0</v>
      </c>
      <c r="R63" s="50"/>
      <c r="S63" s="50"/>
      <c r="T63" s="45">
        <f t="shared" si="3"/>
        <v>0</v>
      </c>
      <c r="V63" s="21" t="s">
        <v>54</v>
      </c>
      <c r="W63" s="16">
        <v>3130</v>
      </c>
      <c r="X63" s="41">
        <f t="shared" si="199"/>
        <v>0</v>
      </c>
      <c r="Y63" s="50">
        <v>299993</v>
      </c>
      <c r="Z63" s="50"/>
      <c r="AA63" s="45">
        <f t="shared" si="4"/>
        <v>299993</v>
      </c>
      <c r="AC63" s="21" t="s">
        <v>54</v>
      </c>
      <c r="AD63" s="16">
        <v>3130</v>
      </c>
      <c r="AE63" s="41">
        <f t="shared" ref="AE63" si="208">AA63</f>
        <v>299993</v>
      </c>
      <c r="AF63" s="50"/>
      <c r="AG63" s="50"/>
      <c r="AH63" s="45">
        <f t="shared" si="5"/>
        <v>299993</v>
      </c>
      <c r="AJ63" s="21" t="s">
        <v>54</v>
      </c>
      <c r="AK63" s="16">
        <v>3130</v>
      </c>
      <c r="AL63" s="41">
        <f t="shared" si="59"/>
        <v>299993</v>
      </c>
      <c r="AM63" s="50"/>
      <c r="AN63" s="50"/>
      <c r="AO63" s="45">
        <f t="shared" si="6"/>
        <v>299993</v>
      </c>
      <c r="AQ63" s="21" t="s">
        <v>54</v>
      </c>
      <c r="AR63" s="16">
        <v>3130</v>
      </c>
      <c r="AS63" s="41">
        <f t="shared" si="202"/>
        <v>299993</v>
      </c>
      <c r="AT63" s="50"/>
      <c r="AU63" s="50"/>
      <c r="AV63" s="45">
        <f t="shared" si="7"/>
        <v>299993</v>
      </c>
      <c r="AX63" s="21" t="s">
        <v>54</v>
      </c>
      <c r="AY63" s="16">
        <v>3130</v>
      </c>
      <c r="AZ63" s="41">
        <f t="shared" si="203"/>
        <v>299993</v>
      </c>
      <c r="BA63" s="50"/>
      <c r="BB63" s="50"/>
      <c r="BC63" s="45">
        <f t="shared" si="8"/>
        <v>299993</v>
      </c>
      <c r="BE63" s="21" t="s">
        <v>54</v>
      </c>
      <c r="BF63" s="16">
        <v>3130</v>
      </c>
      <c r="BG63" s="41">
        <f t="shared" si="204"/>
        <v>299993</v>
      </c>
      <c r="BH63" s="50"/>
      <c r="BI63" s="50"/>
      <c r="BJ63" s="45">
        <f t="shared" si="9"/>
        <v>299993</v>
      </c>
      <c r="BL63" s="21" t="s">
        <v>54</v>
      </c>
      <c r="BM63" s="16">
        <v>3130</v>
      </c>
      <c r="BN63" s="41">
        <f t="shared" si="205"/>
        <v>299993</v>
      </c>
      <c r="BO63" s="50"/>
      <c r="BP63" s="50"/>
      <c r="BQ63" s="45">
        <f t="shared" si="10"/>
        <v>299993</v>
      </c>
      <c r="BS63" s="21" t="s">
        <v>54</v>
      </c>
      <c r="BT63" s="16">
        <v>3130</v>
      </c>
      <c r="BU63" s="41">
        <f t="shared" si="206"/>
        <v>299993</v>
      </c>
      <c r="BV63" s="50"/>
      <c r="BW63" s="50"/>
      <c r="BX63" s="45">
        <f t="shared" si="11"/>
        <v>299993</v>
      </c>
      <c r="BZ63" s="21" t="s">
        <v>54</v>
      </c>
      <c r="CA63" s="16">
        <v>3130</v>
      </c>
      <c r="CB63" s="41">
        <f t="shared" si="207"/>
        <v>299993</v>
      </c>
      <c r="CC63" s="50"/>
      <c r="CD63" s="50"/>
      <c r="CE63" s="45">
        <f t="shared" si="12"/>
        <v>299993</v>
      </c>
    </row>
    <row r="64" spans="1:83" s="27" customFormat="1" ht="15" customHeight="1">
      <c r="A64" s="18"/>
    </row>
    <row r="65" spans="7:7" s="27" customFormat="1" ht="35.450000000000003" customHeight="1"/>
    <row r="66" spans="7:7" s="27" customFormat="1" ht="15.75" customHeight="1"/>
    <row r="67" spans="7:7" s="27" customFormat="1" ht="15.75" customHeight="1">
      <c r="G67" s="11"/>
    </row>
    <row r="68" spans="7:7" s="27" customFormat="1" ht="36" customHeight="1"/>
    <row r="69" spans="7:7" s="27" customFormat="1" ht="15.75" customHeight="1"/>
    <row r="70" spans="7:7" s="27" customFormat="1" ht="15.75" customHeight="1"/>
    <row r="71" spans="7:7" s="32" customFormat="1" ht="15.75" customHeight="1"/>
    <row r="72" spans="7:7" s="32" customFormat="1" ht="15.75" customHeight="1"/>
    <row r="73" spans="7:7" s="32" customFormat="1" ht="15.75" customHeight="1"/>
    <row r="74" spans="7:7" s="27" customFormat="1" ht="15.75" customHeight="1"/>
    <row r="75" spans="7:7" s="27" customFormat="1" ht="15.75" customHeight="1"/>
    <row r="76" spans="7:7" s="27" customFormat="1" ht="15.75" customHeight="1"/>
    <row r="77" spans="7:7" s="27" customFormat="1" ht="15.75" customHeight="1"/>
    <row r="78" spans="7:7" s="27" customFormat="1" ht="15.75" customHeight="1"/>
    <row r="79" spans="7:7" s="27" customFormat="1" ht="15.75" customHeight="1"/>
    <row r="80" spans="7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69" s="27" customFormat="1" ht="15.75" customHeight="1"/>
    <row r="98" spans="7:69" s="27" customFormat="1" ht="15.75" customHeight="1"/>
    <row r="99" spans="7:69" s="27" customFormat="1" ht="15.75" customHeight="1"/>
    <row r="100" spans="7:69" s="27" customFormat="1" ht="25.5" customHeight="1"/>
    <row r="101" spans="7:69" s="27" customFormat="1" ht="15.75" customHeight="1"/>
    <row r="102" spans="7:69" s="27" customFormat="1" ht="15.75" customHeight="1">
      <c r="BL102" s="52"/>
      <c r="BM102" s="53"/>
      <c r="BN102" s="54"/>
      <c r="BO102" s="55"/>
      <c r="BP102" s="55"/>
      <c r="BQ102" s="56"/>
    </row>
    <row r="103" spans="7:69" s="27" customFormat="1" ht="42.6" customHeight="1"/>
    <row r="104" spans="7:69" s="27" customFormat="1" ht="15.75" customHeight="1"/>
    <row r="105" spans="7:69" s="27" customFormat="1" ht="15.75" customHeight="1">
      <c r="G105" s="11"/>
    </row>
    <row r="106" spans="7:69" s="27" customFormat="1" ht="36" customHeight="1"/>
    <row r="107" spans="7:69" s="27" customFormat="1" ht="15.75" customHeight="1"/>
    <row r="108" spans="7:69" s="27" customFormat="1" ht="15.75" customHeight="1"/>
    <row r="109" spans="7:69" s="32" customFormat="1" ht="15.75" customHeight="1"/>
    <row r="110" spans="7:69" s="32" customFormat="1" ht="15.75" customHeight="1"/>
    <row r="111" spans="7:69" s="32" customFormat="1" ht="15.75" customHeight="1"/>
    <row r="112" spans="7:69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pans="7:7" s="27" customFormat="1" ht="15.75" customHeight="1"/>
    <row r="130" spans="7:7" s="27" customFormat="1" ht="15.75" customHeight="1"/>
    <row r="131" spans="7:7" s="27" customFormat="1" ht="15.75" customHeight="1"/>
    <row r="132" spans="7:7" s="27" customFormat="1" ht="15.75" customHeight="1"/>
    <row r="133" spans="7:7" s="27" customFormat="1" ht="15.75" customHeight="1"/>
    <row r="134" spans="7:7" s="27" customFormat="1" ht="15.75" customHeight="1"/>
    <row r="135" spans="7:7" s="27" customFormat="1" ht="15.75" customHeight="1"/>
    <row r="136" spans="7:7" s="27" customFormat="1" ht="15.75" customHeight="1"/>
    <row r="137" spans="7:7" s="27" customFormat="1" ht="15.75" customHeight="1"/>
    <row r="138" spans="7:7" s="27" customFormat="1" ht="25.5" customHeight="1"/>
    <row r="139" spans="7:7" s="27" customFormat="1" ht="15.75" customHeight="1"/>
    <row r="140" spans="7:7" s="27" customFormat="1" ht="15.75" customHeight="1"/>
    <row r="141" spans="7:7" s="27" customFormat="1" ht="39" customHeight="1"/>
    <row r="142" spans="7:7" s="27" customFormat="1" ht="15.75" customHeight="1"/>
    <row r="143" spans="7:7" s="27" customFormat="1" ht="15.75" customHeight="1">
      <c r="G143" s="11"/>
    </row>
    <row r="144" spans="7:7" s="27" customFormat="1" ht="36" customHeight="1"/>
    <row r="145" s="27" customFormat="1" ht="15.75" customHeight="1"/>
    <row r="146" s="27" customFormat="1" ht="15.75" customHeight="1"/>
    <row r="147" s="32" customFormat="1" ht="15.75" customHeight="1"/>
    <row r="148" s="32" customFormat="1" ht="15.75" customHeight="1"/>
    <row r="149" s="32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25.5" customHeight="1"/>
    <row r="177" spans="7:7" s="27" customFormat="1" ht="15.75" customHeight="1"/>
    <row r="178" spans="7:7" s="27" customFormat="1" ht="15.75" customHeight="1"/>
    <row r="179" spans="7:7" s="27" customFormat="1" ht="43.15" customHeight="1"/>
    <row r="180" spans="7:7" s="27" customFormat="1" ht="20.25" customHeight="1"/>
    <row r="181" spans="7:7" s="27" customFormat="1" ht="15.75" customHeight="1">
      <c r="G181" s="11"/>
    </row>
    <row r="182" spans="7:7" s="27" customFormat="1" ht="36" customHeight="1"/>
    <row r="183" spans="7:7" s="27" customFormat="1" ht="15.75" customHeight="1"/>
    <row r="184" spans="7:7" s="27" customFormat="1" ht="15.75" customHeight="1"/>
    <row r="185" spans="7:7" s="32" customFormat="1" ht="15.75" customHeight="1"/>
    <row r="186" spans="7:7" s="32" customFormat="1" ht="15.75" customHeight="1"/>
    <row r="187" spans="7:7" s="32" customFormat="1" ht="15.75" customHeight="1"/>
    <row r="188" spans="7:7" s="27" customFormat="1" ht="15.75" customHeight="1"/>
    <row r="189" spans="7:7" s="27" customFormat="1" ht="15.75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25.5" customHeight="1"/>
    <row r="215" spans="7:7" s="27" customFormat="1" ht="15.75" customHeight="1"/>
    <row r="216" spans="7:7" s="27" customFormat="1" ht="16.149999999999999" customHeight="1"/>
    <row r="217" spans="7:7" s="27" customFormat="1" ht="48" customHeight="1"/>
    <row r="218" spans="7:7" s="27" customFormat="1" ht="15.75" customHeight="1"/>
    <row r="219" spans="7:7" s="27" customFormat="1" ht="15.75" customHeight="1">
      <c r="G219" s="11"/>
    </row>
    <row r="220" spans="7:7" s="27" customFormat="1" ht="36" customHeight="1"/>
    <row r="221" spans="7:7" s="27" customFormat="1" ht="15.75" customHeight="1"/>
    <row r="222" spans="7:7" s="27" customFormat="1" ht="15.75" customHeight="1"/>
    <row r="223" spans="7:7" s="32" customFormat="1" ht="15.75" customHeight="1"/>
    <row r="224" spans="7:7" s="32" customFormat="1" ht="15.75" customHeight="1"/>
    <row r="225" s="32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25.5" customHeight="1"/>
    <row r="253" s="27" customFormat="1" ht="15.75" customHeight="1"/>
    <row r="254" s="27" customFormat="1" ht="15.75" customHeight="1"/>
    <row r="255" s="27" customFormat="1" ht="50.45" customHeight="1"/>
    <row r="256" s="27" customFormat="1" ht="15.75" customHeight="1"/>
    <row r="257" spans="7:7" s="27" customFormat="1" ht="15.75" customHeight="1">
      <c r="G257" s="11"/>
    </row>
    <row r="258" spans="7:7" s="27" customFormat="1" ht="36" customHeight="1"/>
    <row r="259" spans="7:7" s="27" customFormat="1" ht="15.75" customHeight="1"/>
    <row r="260" spans="7:7" s="27" customFormat="1" ht="15.75" customHeight="1"/>
    <row r="261" spans="7:7" s="32" customFormat="1" ht="15.75" customHeight="1"/>
    <row r="262" spans="7:7" s="32" customFormat="1" ht="15.75" customHeight="1"/>
    <row r="263" spans="7:7" s="32" customFormat="1" ht="15.75" customHeight="1"/>
    <row r="264" spans="7:7" s="27" customFormat="1" ht="15.75" customHeight="1"/>
    <row r="265" spans="7:7" s="27" customFormat="1" ht="15.75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25.5" customHeight="1"/>
    <row r="291" spans="7:7" s="27" customFormat="1" ht="15.75" customHeight="1"/>
    <row r="292" spans="7:7" s="27" customFormat="1" ht="15.75" customHeight="1"/>
    <row r="293" spans="7:7" s="27" customFormat="1" ht="44.45" customHeight="1"/>
    <row r="294" spans="7:7" s="27" customFormat="1" ht="15.75" customHeight="1"/>
    <row r="295" spans="7:7" s="27" customFormat="1" ht="15.75" customHeight="1">
      <c r="G295" s="11"/>
    </row>
    <row r="296" spans="7:7" s="27" customFormat="1" ht="36" customHeight="1"/>
    <row r="297" spans="7:7" s="27" customFormat="1" ht="15.75" customHeight="1"/>
    <row r="298" spans="7:7" s="27" customFormat="1" ht="15.75" customHeight="1"/>
    <row r="299" spans="7:7" s="32" customFormat="1" ht="15.75" customHeight="1"/>
    <row r="300" spans="7:7" s="32" customFormat="1" ht="15.75" customHeight="1"/>
    <row r="301" spans="7:7" s="32" customFormat="1" ht="15.75" customHeight="1"/>
    <row r="302" spans="7:7" s="27" customFormat="1" ht="15.75" customHeight="1"/>
    <row r="303" spans="7:7" s="27" customFormat="1" ht="15.75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25.5" customHeight="1"/>
    <row r="329" spans="7:7" s="27" customFormat="1" ht="15.75" customHeight="1"/>
    <row r="330" spans="7:7" s="27" customFormat="1" ht="15.75" customHeight="1"/>
    <row r="331" spans="7:7" s="27" customFormat="1" ht="46.9" customHeight="1"/>
    <row r="332" spans="7:7" s="27" customFormat="1" ht="15.75" customHeight="1"/>
    <row r="333" spans="7:7" s="27" customFormat="1" ht="15.75" customHeight="1">
      <c r="G333" s="11"/>
    </row>
    <row r="334" spans="7:7" s="27" customFormat="1" ht="36" customHeight="1"/>
    <row r="335" spans="7:7" s="27" customFormat="1" ht="15.75" customHeight="1"/>
    <row r="336" spans="7:7" s="27" customFormat="1" ht="15.75" customHeight="1"/>
    <row r="337" s="32" customFormat="1" ht="15.75" customHeight="1"/>
    <row r="338" s="32" customFormat="1" ht="15.75" customHeight="1"/>
    <row r="339" s="32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25.5" customHeight="1"/>
    <row r="367" s="27" customFormat="1" ht="15.75" customHeight="1"/>
    <row r="368" s="27" customFormat="1" ht="15.75" customHeight="1"/>
    <row r="369" spans="7:7" s="27" customFormat="1" ht="51" customHeight="1"/>
    <row r="370" spans="7:7" s="27" customFormat="1" ht="15.75" customHeight="1"/>
    <row r="371" spans="7:7" s="27" customFormat="1" ht="15.75" customHeight="1">
      <c r="G371" s="11"/>
    </row>
    <row r="372" spans="7:7" s="27" customFormat="1" ht="36" customHeight="1"/>
    <row r="373" spans="7:7" s="27" customFormat="1" ht="15.75" customHeight="1"/>
    <row r="374" spans="7:7" s="27" customFormat="1" ht="15.75" customHeight="1"/>
    <row r="375" spans="7:7" s="32" customFormat="1" ht="15.75" customHeight="1"/>
    <row r="376" spans="7:7" s="32" customFormat="1" ht="15.75" customHeight="1"/>
    <row r="377" spans="7:7" s="32" customFormat="1" ht="15.75" customHeight="1"/>
    <row r="378" spans="7:7" s="27" customFormat="1" ht="15.75" customHeight="1"/>
    <row r="379" spans="7:7" s="27" customFormat="1" ht="15.75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25.5" customHeight="1"/>
    <row r="405" spans="7:7" s="27" customFormat="1" ht="15.75" customHeight="1"/>
    <row r="406" spans="7:7" s="27" customFormat="1" ht="15.75" customHeight="1"/>
    <row r="407" spans="7:7" s="27" customFormat="1" ht="51" customHeight="1"/>
    <row r="408" spans="7:7" s="27" customFormat="1" ht="15.75" customHeight="1"/>
    <row r="409" spans="7:7" s="27" customFormat="1" ht="15.75" customHeight="1">
      <c r="G409" s="11"/>
    </row>
    <row r="410" spans="7:7" s="27" customFormat="1" ht="36" customHeight="1"/>
    <row r="411" spans="7:7" s="27" customFormat="1" ht="15.75" customHeight="1"/>
    <row r="412" spans="7:7" s="27" customFormat="1" ht="15.75" customHeight="1"/>
    <row r="413" spans="7:7" s="32" customFormat="1" ht="15.75" customHeight="1"/>
    <row r="414" spans="7:7" s="32" customFormat="1" ht="15.75" customHeight="1"/>
    <row r="415" spans="7:7" s="32" customFormat="1" ht="15.75" customHeight="1"/>
    <row r="416" spans="7:7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pans="7:7" s="27" customFormat="1" ht="15.75" customHeight="1"/>
    <row r="434" spans="7:7" s="27" customFormat="1" ht="15.75" customHeight="1"/>
    <row r="435" spans="7:7" s="27" customFormat="1" ht="15.75" customHeight="1"/>
    <row r="436" spans="7:7" s="27" customFormat="1" ht="15.75" customHeight="1"/>
    <row r="437" spans="7:7" s="27" customFormat="1" ht="15.75" customHeight="1"/>
    <row r="438" spans="7:7" s="27" customFormat="1" ht="15.75" customHeight="1"/>
    <row r="439" spans="7:7" s="27" customFormat="1" ht="15.75" customHeight="1"/>
    <row r="440" spans="7:7" s="27" customFormat="1" ht="15.75" customHeight="1"/>
    <row r="441" spans="7:7" s="27" customFormat="1" ht="15.75" customHeight="1"/>
    <row r="442" spans="7:7" s="27" customFormat="1" ht="25.5" customHeight="1"/>
    <row r="443" spans="7:7" s="27" customFormat="1" ht="15.75" customHeight="1"/>
    <row r="444" spans="7:7" s="27" customFormat="1" ht="15.75" customHeight="1"/>
    <row r="445" spans="7:7" s="27" customFormat="1" ht="61.15" customHeight="1"/>
    <row r="446" spans="7:7" s="27" customFormat="1" ht="15.75" customHeight="1"/>
    <row r="447" spans="7:7" s="27" customFormat="1" ht="15.75" customHeight="1">
      <c r="G447" s="11"/>
    </row>
    <row r="448" spans="7:7" s="27" customFormat="1" ht="36" customHeight="1"/>
    <row r="449" s="27" customFormat="1" ht="15.75" customHeight="1"/>
    <row r="450" s="27" customFormat="1" ht="15.75" customHeight="1"/>
    <row r="451" s="32" customFormat="1" ht="15.75" customHeight="1"/>
    <row r="452" s="32" customFormat="1" ht="15.75" customHeight="1"/>
    <row r="453" s="32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="27" customFormat="1" ht="15.75" customHeight="1"/>
    <row r="466" s="27" customFormat="1" ht="15.75" customHeight="1"/>
    <row r="467" s="27" customFormat="1" ht="15.75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25.5" customHeight="1"/>
    <row r="481" s="27" customFormat="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</sheetData>
  <mergeCells count="133">
    <mergeCell ref="A17:F17"/>
    <mergeCell ref="A4:G4"/>
    <mergeCell ref="A6:G6"/>
    <mergeCell ref="A5:G5"/>
    <mergeCell ref="A8:G8"/>
    <mergeCell ref="E14:G14"/>
    <mergeCell ref="A14:D14"/>
    <mergeCell ref="A12:G12"/>
    <mergeCell ref="A11:G11"/>
    <mergeCell ref="A9:G9"/>
    <mergeCell ref="A10:G10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9" orientation="portrait" r:id="rId1"/>
  <colBreaks count="11" manualBreakCount="11">
    <brk id="7" max="64" man="1"/>
    <brk id="14" max="64" man="1"/>
    <brk id="21" max="64" man="1"/>
    <brk id="28" max="64" man="1"/>
    <brk id="35" max="64" man="1"/>
    <brk id="42" max="64" man="1"/>
    <brk id="49" max="64" man="1"/>
    <brk id="56" max="64" man="1"/>
    <brk id="63" max="64" man="1"/>
    <brk id="70" max="64" man="1"/>
    <brk id="77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F775"/>
  <sheetViews>
    <sheetView view="pageBreakPreview" topLeftCell="AN28" zoomScaleNormal="70" zoomScaleSheetLayoutView="100" workbookViewId="0">
      <selection activeCell="AU53" sqref="AU53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3.5703125" customWidth="1"/>
    <col min="10" max="10" width="16.5703125" customWidth="1"/>
    <col min="11" max="11" width="13.42578125" customWidth="1"/>
    <col min="12" max="12" width="15.7109375" customWidth="1"/>
    <col min="13" max="13" width="18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6" t="s">
        <v>103</v>
      </c>
      <c r="B8" s="137"/>
      <c r="C8" s="137"/>
      <c r="D8" s="137"/>
      <c r="E8" s="137"/>
      <c r="F8" s="137"/>
      <c r="G8" s="137"/>
      <c r="H8" s="136" t="s">
        <v>103</v>
      </c>
      <c r="I8" s="137"/>
      <c r="J8" s="137"/>
      <c r="K8" s="137"/>
      <c r="L8" s="137"/>
      <c r="M8" s="137"/>
      <c r="N8" s="137"/>
      <c r="O8" s="136" t="s">
        <v>103</v>
      </c>
      <c r="P8" s="137"/>
      <c r="Q8" s="137"/>
      <c r="R8" s="137"/>
      <c r="S8" s="137"/>
      <c r="T8" s="137"/>
      <c r="U8" s="137"/>
      <c r="V8" s="136" t="s">
        <v>103</v>
      </c>
      <c r="W8" s="137"/>
      <c r="X8" s="137"/>
      <c r="Y8" s="137"/>
      <c r="Z8" s="137"/>
      <c r="AA8" s="137"/>
      <c r="AB8" s="137"/>
      <c r="AC8" s="136" t="s">
        <v>103</v>
      </c>
      <c r="AD8" s="137"/>
      <c r="AE8" s="137"/>
      <c r="AF8" s="137"/>
      <c r="AG8" s="137"/>
      <c r="AH8" s="137"/>
      <c r="AI8" s="137"/>
      <c r="AJ8" s="136" t="s">
        <v>103</v>
      </c>
      <c r="AK8" s="137"/>
      <c r="AL8" s="137"/>
      <c r="AM8" s="137"/>
      <c r="AN8" s="137"/>
      <c r="AO8" s="137"/>
      <c r="AP8" s="137"/>
      <c r="AQ8" s="136" t="s">
        <v>103</v>
      </c>
      <c r="AR8" s="137"/>
      <c r="AS8" s="137"/>
      <c r="AT8" s="137"/>
      <c r="AU8" s="137"/>
      <c r="AV8" s="137"/>
      <c r="AW8" s="137"/>
      <c r="AX8" s="136" t="s">
        <v>103</v>
      </c>
      <c r="AY8" s="137"/>
      <c r="AZ8" s="137"/>
      <c r="BA8" s="137"/>
      <c r="BB8" s="137"/>
      <c r="BC8" s="137"/>
      <c r="BD8" s="137"/>
      <c r="BE8" s="136" t="s">
        <v>103</v>
      </c>
      <c r="BF8" s="137"/>
      <c r="BG8" s="137"/>
      <c r="BH8" s="137"/>
      <c r="BI8" s="137"/>
      <c r="BJ8" s="137"/>
      <c r="BK8" s="137"/>
      <c r="BL8" s="136" t="s">
        <v>103</v>
      </c>
      <c r="BM8" s="137"/>
      <c r="BN8" s="137"/>
      <c r="BO8" s="137"/>
      <c r="BP8" s="137"/>
      <c r="BQ8" s="137"/>
      <c r="BR8" s="137"/>
      <c r="BS8" s="136" t="s">
        <v>103</v>
      </c>
      <c r="BT8" s="137"/>
      <c r="BU8" s="137"/>
      <c r="BV8" s="137"/>
      <c r="BW8" s="137"/>
      <c r="BX8" s="137"/>
      <c r="BY8" s="137"/>
      <c r="BZ8" s="136" t="s">
        <v>103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B19" s="27"/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I19" s="27"/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8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8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8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8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8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C22+C58</f>
        <v>909423</v>
      </c>
      <c r="D21" s="102">
        <f t="shared" ref="D21:E21" si="0">D22+D58</f>
        <v>3223</v>
      </c>
      <c r="E21" s="102">
        <f t="shared" si="0"/>
        <v>2131.98</v>
      </c>
      <c r="F21" s="102">
        <f>C21+D21-E21</f>
        <v>910514.02</v>
      </c>
      <c r="G21" s="103"/>
      <c r="H21" s="100" t="s">
        <v>28</v>
      </c>
      <c r="I21" s="101" t="s">
        <v>29</v>
      </c>
      <c r="J21" s="102">
        <f>J22+J58</f>
        <v>910514.02</v>
      </c>
      <c r="K21" s="102">
        <f t="shared" ref="K21:L21" si="1">K22+K58</f>
        <v>252</v>
      </c>
      <c r="L21" s="102">
        <f t="shared" si="1"/>
        <v>168459.91999999998</v>
      </c>
      <c r="M21" s="102">
        <f>J21+K21-L21</f>
        <v>742306.10000000009</v>
      </c>
      <c r="O21" s="100" t="s">
        <v>28</v>
      </c>
      <c r="P21" s="101" t="s">
        <v>29</v>
      </c>
      <c r="Q21" s="102">
        <f>Q22+Q58</f>
        <v>742306.1</v>
      </c>
      <c r="R21" s="102">
        <f t="shared" ref="R21:S21" si="2">R22+R58</f>
        <v>85000</v>
      </c>
      <c r="S21" s="102">
        <f t="shared" si="2"/>
        <v>108617.06</v>
      </c>
      <c r="T21" s="102">
        <f>Q21+R21-S21</f>
        <v>718689.04</v>
      </c>
      <c r="V21" s="100" t="s">
        <v>28</v>
      </c>
      <c r="W21" s="101" t="s">
        <v>29</v>
      </c>
      <c r="X21" s="102">
        <f>X22+X58</f>
        <v>718689.04</v>
      </c>
      <c r="Y21" s="102">
        <f t="shared" ref="Y21:Z21" si="3">Y22+Y58</f>
        <v>0</v>
      </c>
      <c r="Z21" s="102">
        <f t="shared" si="3"/>
        <v>167688.69999999998</v>
      </c>
      <c r="AA21" s="102">
        <f>X21+Y21-Z21</f>
        <v>551000.34000000008</v>
      </c>
      <c r="AC21" s="100" t="s">
        <v>28</v>
      </c>
      <c r="AD21" s="101" t="s">
        <v>29</v>
      </c>
      <c r="AE21" s="102">
        <f>AE22+AE58</f>
        <v>551000.34</v>
      </c>
      <c r="AF21" s="102">
        <f t="shared" ref="AF21:AG21" si="4">AF22+AF58</f>
        <v>0</v>
      </c>
      <c r="AG21" s="102">
        <f t="shared" si="4"/>
        <v>146679.57999999999</v>
      </c>
      <c r="AH21" s="102">
        <f>AE21+AF21-AG21</f>
        <v>404320.76</v>
      </c>
      <c r="AJ21" s="100" t="s">
        <v>28</v>
      </c>
      <c r="AK21" s="101" t="s">
        <v>29</v>
      </c>
      <c r="AL21" s="102">
        <f>AL22+AL58</f>
        <v>404320.75999999995</v>
      </c>
      <c r="AM21" s="102">
        <f t="shared" ref="AM21:AN21" si="5">AM22+AM58</f>
        <v>107750</v>
      </c>
      <c r="AN21" s="102">
        <f t="shared" si="5"/>
        <v>22539.489999999998</v>
      </c>
      <c r="AO21" s="102">
        <f>AL21+AM21-AN21</f>
        <v>489531.26999999996</v>
      </c>
      <c r="AQ21" s="100" t="s">
        <v>28</v>
      </c>
      <c r="AR21" s="101" t="s">
        <v>29</v>
      </c>
      <c r="AS21" s="102">
        <f>AS22+AS58</f>
        <v>489531.26999999996</v>
      </c>
      <c r="AT21" s="102">
        <f t="shared" ref="AT21:AU21" si="6">AT22+AT58</f>
        <v>0</v>
      </c>
      <c r="AU21" s="102">
        <f t="shared" si="6"/>
        <v>4563.51</v>
      </c>
      <c r="AV21" s="102">
        <f>AS21+AT21-AU21</f>
        <v>484967.75999999995</v>
      </c>
      <c r="AX21" s="100" t="s">
        <v>28</v>
      </c>
      <c r="AY21" s="101" t="s">
        <v>29</v>
      </c>
      <c r="AZ21" s="102">
        <f>AZ22+AZ58</f>
        <v>484967.75999999995</v>
      </c>
      <c r="BA21" s="102">
        <f t="shared" ref="BA21:BB21" si="7">BA22+BA58</f>
        <v>99549</v>
      </c>
      <c r="BB21" s="102">
        <f t="shared" si="7"/>
        <v>0</v>
      </c>
      <c r="BC21" s="102">
        <f>AZ21+BA21-BB21</f>
        <v>584516.76</v>
      </c>
      <c r="BE21" s="100" t="s">
        <v>28</v>
      </c>
      <c r="BF21" s="101" t="s">
        <v>29</v>
      </c>
      <c r="BG21" s="102">
        <f>BG22+BG58</f>
        <v>584516.76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584516.76</v>
      </c>
      <c r="BL21" s="100" t="s">
        <v>28</v>
      </c>
      <c r="BM21" s="101" t="s">
        <v>29</v>
      </c>
      <c r="BN21" s="102">
        <f>BN22+BN58</f>
        <v>584516.76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584516.76</v>
      </c>
      <c r="BS21" s="100" t="s">
        <v>28</v>
      </c>
      <c r="BT21" s="101" t="s">
        <v>29</v>
      </c>
      <c r="BU21" s="102">
        <f>BU22+BU58</f>
        <v>584516.76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584516.76</v>
      </c>
      <c r="BZ21" s="100" t="s">
        <v>28</v>
      </c>
      <c r="CA21" s="101" t="s">
        <v>29</v>
      </c>
      <c r="CB21" s="102">
        <f>CB22+CB58</f>
        <v>584516.76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584516.76</v>
      </c>
    </row>
    <row r="22" spans="1:83" s="96" customFormat="1" ht="36" customHeight="1" thickBot="1">
      <c r="A22" s="92" t="s">
        <v>121</v>
      </c>
      <c r="B22" s="93">
        <v>2000</v>
      </c>
      <c r="C22" s="94">
        <f>C23+C56</f>
        <v>909423</v>
      </c>
      <c r="D22" s="94">
        <f t="shared" ref="D22:E22" si="12">D23+D56</f>
        <v>3223</v>
      </c>
      <c r="E22" s="94">
        <f t="shared" si="12"/>
        <v>2131.98</v>
      </c>
      <c r="F22" s="95">
        <f t="shared" ref="F22:F24" si="13">C22+D22-E22</f>
        <v>910514.02</v>
      </c>
      <c r="H22" s="92" t="s">
        <v>121</v>
      </c>
      <c r="I22" s="93">
        <v>2000</v>
      </c>
      <c r="J22" s="94">
        <f>J23+J56</f>
        <v>910514.02</v>
      </c>
      <c r="K22" s="94">
        <f t="shared" ref="K22:L22" si="14">K23+K56</f>
        <v>252</v>
      </c>
      <c r="L22" s="94">
        <f t="shared" si="14"/>
        <v>168459.91999999998</v>
      </c>
      <c r="M22" s="95">
        <f t="shared" ref="M22:M24" si="15">J22+K22-L22</f>
        <v>742306.10000000009</v>
      </c>
      <c r="O22" s="92" t="s">
        <v>121</v>
      </c>
      <c r="P22" s="93">
        <v>2000</v>
      </c>
      <c r="Q22" s="94">
        <f>Q23+Q56</f>
        <v>742306.1</v>
      </c>
      <c r="R22" s="94">
        <f t="shared" ref="R22:S22" si="16">R23+R56</f>
        <v>85000</v>
      </c>
      <c r="S22" s="94">
        <f t="shared" si="16"/>
        <v>108617.06</v>
      </c>
      <c r="T22" s="95">
        <f t="shared" ref="T22:T24" si="17">Q22+R22-S22</f>
        <v>718689.04</v>
      </c>
      <c r="V22" s="92" t="s">
        <v>121</v>
      </c>
      <c r="W22" s="93">
        <v>2000</v>
      </c>
      <c r="X22" s="94">
        <f>X23+X56</f>
        <v>718689.04</v>
      </c>
      <c r="Y22" s="94">
        <f t="shared" ref="Y22:Z22" si="18">Y23+Y56</f>
        <v>0</v>
      </c>
      <c r="Z22" s="94">
        <f t="shared" si="18"/>
        <v>167688.69999999998</v>
      </c>
      <c r="AA22" s="95">
        <f t="shared" ref="AA22:AA24" si="19">X22+Y22-Z22</f>
        <v>551000.34000000008</v>
      </c>
      <c r="AC22" s="92" t="s">
        <v>121</v>
      </c>
      <c r="AD22" s="93">
        <v>2000</v>
      </c>
      <c r="AE22" s="94">
        <f>AE23+AE56</f>
        <v>551000.34</v>
      </c>
      <c r="AF22" s="94">
        <f t="shared" ref="AF22:AG22" si="20">AF23+AF56</f>
        <v>0</v>
      </c>
      <c r="AG22" s="94">
        <f t="shared" si="20"/>
        <v>146679.57999999999</v>
      </c>
      <c r="AH22" s="95">
        <f t="shared" ref="AH22:AH24" si="21">AE22+AF22-AG22</f>
        <v>404320.76</v>
      </c>
      <c r="AJ22" s="92" t="s">
        <v>121</v>
      </c>
      <c r="AK22" s="93">
        <v>2000</v>
      </c>
      <c r="AL22" s="94">
        <f>AL23+AL56</f>
        <v>404320.75999999995</v>
      </c>
      <c r="AM22" s="94">
        <f t="shared" ref="AM22:AN22" si="22">AM23+AM56</f>
        <v>107750</v>
      </c>
      <c r="AN22" s="94">
        <f t="shared" si="22"/>
        <v>22539.489999999998</v>
      </c>
      <c r="AO22" s="95">
        <f t="shared" ref="AO22:AO24" si="23">AL22+AM22-AN22</f>
        <v>489531.26999999996</v>
      </c>
      <c r="AQ22" s="92" t="s">
        <v>121</v>
      </c>
      <c r="AR22" s="93">
        <v>2000</v>
      </c>
      <c r="AS22" s="94">
        <f>AS23+AS56</f>
        <v>489531.26999999996</v>
      </c>
      <c r="AT22" s="94">
        <f t="shared" ref="AT22:AU22" si="24">AT23+AT56</f>
        <v>0</v>
      </c>
      <c r="AU22" s="94">
        <f t="shared" si="24"/>
        <v>4563.51</v>
      </c>
      <c r="AV22" s="95">
        <f t="shared" ref="AV22:AV24" si="25">AS22+AT22-AU22</f>
        <v>484967.75999999995</v>
      </c>
      <c r="AX22" s="92" t="s">
        <v>121</v>
      </c>
      <c r="AY22" s="93">
        <v>2000</v>
      </c>
      <c r="AZ22" s="94">
        <f>AZ23+AZ56</f>
        <v>484967.75999999995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484967.75999999995</v>
      </c>
      <c r="BE22" s="92" t="s">
        <v>121</v>
      </c>
      <c r="BF22" s="93">
        <v>2000</v>
      </c>
      <c r="BG22" s="94">
        <f>BG23+BG56</f>
        <v>484967.75999999995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484967.75999999995</v>
      </c>
      <c r="BL22" s="92" t="s">
        <v>121</v>
      </c>
      <c r="BM22" s="93">
        <v>2000</v>
      </c>
      <c r="BN22" s="94">
        <f>BN23+BN56</f>
        <v>484967.75999999995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484967.75999999995</v>
      </c>
      <c r="BS22" s="92" t="s">
        <v>121</v>
      </c>
      <c r="BT22" s="93">
        <v>2000</v>
      </c>
      <c r="BU22" s="94">
        <f>BU23+BU56</f>
        <v>484967.75999999995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484967.75999999995</v>
      </c>
      <c r="BZ22" s="92" t="s">
        <v>121</v>
      </c>
      <c r="CA22" s="93">
        <v>2000</v>
      </c>
      <c r="CB22" s="94">
        <f>CB23+CB56</f>
        <v>484967.75999999995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484967.75999999995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C24+C32+C33+C50</f>
        <v>908829</v>
      </c>
      <c r="D23" s="107">
        <f t="shared" ref="D23:E23" si="36">D24+D32+D33+D50</f>
        <v>3223</v>
      </c>
      <c r="E23" s="107">
        <f t="shared" si="36"/>
        <v>2131.98</v>
      </c>
      <c r="F23" s="107">
        <f t="shared" si="13"/>
        <v>909920.02</v>
      </c>
      <c r="H23" s="105" t="s">
        <v>30</v>
      </c>
      <c r="I23" s="106">
        <v>2200</v>
      </c>
      <c r="J23" s="107">
        <f>J24+J32+J33+J50</f>
        <v>909920.02</v>
      </c>
      <c r="K23" s="107">
        <f t="shared" ref="K23:L23" si="37">K24+K32+K33+K50</f>
        <v>252</v>
      </c>
      <c r="L23" s="107">
        <f t="shared" si="37"/>
        <v>168459.91999999998</v>
      </c>
      <c r="M23" s="107">
        <f t="shared" si="15"/>
        <v>741712.10000000009</v>
      </c>
      <c r="O23" s="105" t="s">
        <v>30</v>
      </c>
      <c r="P23" s="106">
        <v>2200</v>
      </c>
      <c r="Q23" s="107">
        <f>Q24+Q32+Q33+Q50</f>
        <v>741712.1</v>
      </c>
      <c r="R23" s="107">
        <f t="shared" ref="R23:S23" si="38">R24+R32+R33+R50</f>
        <v>85000</v>
      </c>
      <c r="S23" s="107">
        <f t="shared" si="38"/>
        <v>108617.06</v>
      </c>
      <c r="T23" s="107">
        <f>Q23+R23-S23</f>
        <v>718095.04</v>
      </c>
      <c r="V23" s="105" t="s">
        <v>30</v>
      </c>
      <c r="W23" s="106">
        <v>2200</v>
      </c>
      <c r="X23" s="107">
        <f>X24+X32+X33+X50</f>
        <v>718095.04</v>
      </c>
      <c r="Y23" s="107">
        <f t="shared" ref="Y23:Z23" si="39">Y24+Y32+Y33+Y50</f>
        <v>0</v>
      </c>
      <c r="Z23" s="107">
        <f t="shared" si="39"/>
        <v>167688.69999999998</v>
      </c>
      <c r="AA23" s="107">
        <f t="shared" si="19"/>
        <v>550406.34000000008</v>
      </c>
      <c r="AC23" s="105" t="s">
        <v>30</v>
      </c>
      <c r="AD23" s="106">
        <v>2200</v>
      </c>
      <c r="AE23" s="107">
        <f>AE24+AE32+AE33+AE50</f>
        <v>550406.34</v>
      </c>
      <c r="AF23" s="107">
        <f t="shared" ref="AF23:AG23" si="40">AF24+AF32+AF33+AF50</f>
        <v>0</v>
      </c>
      <c r="AG23" s="107">
        <f t="shared" si="40"/>
        <v>146679.57999999999</v>
      </c>
      <c r="AH23" s="107">
        <f t="shared" si="21"/>
        <v>403726.76</v>
      </c>
      <c r="AJ23" s="105" t="s">
        <v>30</v>
      </c>
      <c r="AK23" s="106">
        <v>2200</v>
      </c>
      <c r="AL23" s="107">
        <f>AL24+AL32+AL33+AL50</f>
        <v>403726.75999999995</v>
      </c>
      <c r="AM23" s="107">
        <f t="shared" ref="AM23:AN23" si="41">AM24+AM32+AM33+AM50</f>
        <v>107750</v>
      </c>
      <c r="AN23" s="107">
        <f t="shared" si="41"/>
        <v>22539.489999999998</v>
      </c>
      <c r="AO23" s="107">
        <f t="shared" si="23"/>
        <v>488937.26999999996</v>
      </c>
      <c r="AQ23" s="105" t="s">
        <v>30</v>
      </c>
      <c r="AR23" s="106">
        <v>2200</v>
      </c>
      <c r="AS23" s="107">
        <f>AS24+AS32+AS33+AS50</f>
        <v>488937.26999999996</v>
      </c>
      <c r="AT23" s="107">
        <f t="shared" ref="AT23:AU23" si="42">AT24+AT32+AT33+AT50</f>
        <v>0</v>
      </c>
      <c r="AU23" s="107">
        <f t="shared" si="42"/>
        <v>4563.51</v>
      </c>
      <c r="AV23" s="107">
        <f t="shared" si="25"/>
        <v>484373.75999999995</v>
      </c>
      <c r="AX23" s="105" t="s">
        <v>30</v>
      </c>
      <c r="AY23" s="106">
        <v>2200</v>
      </c>
      <c r="AZ23" s="107">
        <f>AZ24+AZ32+AZ33+AZ50</f>
        <v>484373.75999999995</v>
      </c>
      <c r="BA23" s="107">
        <f t="shared" ref="BA23:BB23" si="43">BA24+BA32+BA33+BA50</f>
        <v>0</v>
      </c>
      <c r="BB23" s="107">
        <f t="shared" si="43"/>
        <v>0</v>
      </c>
      <c r="BC23" s="107">
        <f t="shared" si="27"/>
        <v>484373.75999999995</v>
      </c>
      <c r="BE23" s="105" t="s">
        <v>30</v>
      </c>
      <c r="BF23" s="106">
        <v>2200</v>
      </c>
      <c r="BG23" s="107">
        <f>BG24+BG32+BG33+BG50</f>
        <v>484373.75999999995</v>
      </c>
      <c r="BH23" s="107">
        <f t="shared" ref="BH23:BI23" si="44">BH24+BH32+BH33+BH50</f>
        <v>0</v>
      </c>
      <c r="BI23" s="107">
        <f t="shared" si="44"/>
        <v>0</v>
      </c>
      <c r="BJ23" s="107">
        <f t="shared" si="29"/>
        <v>484373.75999999995</v>
      </c>
      <c r="BL23" s="105" t="s">
        <v>30</v>
      </c>
      <c r="BM23" s="106">
        <v>2200</v>
      </c>
      <c r="BN23" s="107">
        <f>BN24+BN32+BN33+BN50</f>
        <v>484373.75999999995</v>
      </c>
      <c r="BO23" s="107">
        <f t="shared" ref="BO23:BP23" si="45">BO24+BO32+BO33+BO50</f>
        <v>0</v>
      </c>
      <c r="BP23" s="107">
        <f t="shared" si="45"/>
        <v>0</v>
      </c>
      <c r="BQ23" s="107">
        <f t="shared" si="31"/>
        <v>484373.75999999995</v>
      </c>
      <c r="BS23" s="105" t="s">
        <v>30</v>
      </c>
      <c r="BT23" s="106">
        <v>2200</v>
      </c>
      <c r="BU23" s="107">
        <f>BU24+BU32+BU33+BU50</f>
        <v>484373.75999999995</v>
      </c>
      <c r="BV23" s="107">
        <f t="shared" ref="BV23:BW23" si="46">BV24+BV32+BV33+BV50</f>
        <v>0</v>
      </c>
      <c r="BW23" s="107">
        <f t="shared" si="46"/>
        <v>0</v>
      </c>
      <c r="BX23" s="107">
        <f t="shared" si="33"/>
        <v>484373.75999999995</v>
      </c>
      <c r="BZ23" s="105" t="s">
        <v>30</v>
      </c>
      <c r="CA23" s="106">
        <v>2200</v>
      </c>
      <c r="CB23" s="107">
        <f>CB24+CB32+CB33+CB50</f>
        <v>484373.75999999995</v>
      </c>
      <c r="CC23" s="107">
        <f t="shared" ref="CC23:CD23" si="47">CC24+CC32+CC33+CC50</f>
        <v>0</v>
      </c>
      <c r="CD23" s="107">
        <f t="shared" si="47"/>
        <v>0</v>
      </c>
      <c r="CE23" s="107">
        <f t="shared" si="35"/>
        <v>484373.75999999995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6675</v>
      </c>
      <c r="D24" s="43">
        <f t="shared" ref="D24:E24" si="48">SUM(D25:D31)</f>
        <v>3223</v>
      </c>
      <c r="E24" s="43">
        <f t="shared" si="48"/>
        <v>0</v>
      </c>
      <c r="F24" s="47">
        <f t="shared" si="13"/>
        <v>9898</v>
      </c>
      <c r="H24" s="37" t="s">
        <v>31</v>
      </c>
      <c r="I24" s="42">
        <v>2210</v>
      </c>
      <c r="J24" s="43">
        <f>SUM(J25:J31)</f>
        <v>9898</v>
      </c>
      <c r="K24" s="43">
        <f t="shared" ref="K24:L24" si="49">SUM(K25:K31)</f>
        <v>0</v>
      </c>
      <c r="L24" s="123">
        <f t="shared" si="49"/>
        <v>250</v>
      </c>
      <c r="M24" s="47">
        <f t="shared" si="15"/>
        <v>9648</v>
      </c>
      <c r="O24" s="37" t="s">
        <v>31</v>
      </c>
      <c r="P24" s="42">
        <v>2210</v>
      </c>
      <c r="Q24" s="43">
        <f>SUM(Q25:Q31)</f>
        <v>9648</v>
      </c>
      <c r="R24" s="43">
        <f t="shared" ref="R24:S24" si="50">SUM(R25:R31)</f>
        <v>50000</v>
      </c>
      <c r="S24" s="123">
        <f t="shared" si="50"/>
        <v>0</v>
      </c>
      <c r="T24" s="47">
        <f t="shared" si="17"/>
        <v>59648</v>
      </c>
      <c r="V24" s="37" t="s">
        <v>31</v>
      </c>
      <c r="W24" s="42">
        <v>2210</v>
      </c>
      <c r="X24" s="43">
        <f>SUM(X25:X31)</f>
        <v>59648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59648</v>
      </c>
      <c r="AC24" s="37" t="s">
        <v>31</v>
      </c>
      <c r="AD24" s="42">
        <v>2210</v>
      </c>
      <c r="AE24" s="43">
        <f>SUM(AE25:AE31)</f>
        <v>59648</v>
      </c>
      <c r="AF24" s="43">
        <f t="shared" ref="AF24:AG24" si="52">SUM(AF25:AF31)</f>
        <v>0</v>
      </c>
      <c r="AG24" s="43">
        <f t="shared" si="52"/>
        <v>3835</v>
      </c>
      <c r="AH24" s="47">
        <f t="shared" si="21"/>
        <v>55813</v>
      </c>
      <c r="AJ24" s="37" t="s">
        <v>31</v>
      </c>
      <c r="AK24" s="42">
        <v>2210</v>
      </c>
      <c r="AL24" s="43">
        <f>SUM(AL25:AL31)</f>
        <v>55813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55813</v>
      </c>
      <c r="AQ24" s="37" t="s">
        <v>31</v>
      </c>
      <c r="AR24" s="42">
        <v>2210</v>
      </c>
      <c r="AS24" s="43">
        <f>SUM(AS25:AS31)</f>
        <v>55813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55813</v>
      </c>
      <c r="AX24" s="37" t="s">
        <v>31</v>
      </c>
      <c r="AY24" s="42">
        <v>2210</v>
      </c>
      <c r="AZ24" s="43">
        <f>SUM(AZ25:AZ31)</f>
        <v>55813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55813</v>
      </c>
      <c r="BE24" s="37" t="s">
        <v>31</v>
      </c>
      <c r="BF24" s="42">
        <v>2210</v>
      </c>
      <c r="BG24" s="43">
        <f>SUM(BG25:BG31)</f>
        <v>55813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55813</v>
      </c>
      <c r="BL24" s="37" t="s">
        <v>31</v>
      </c>
      <c r="BM24" s="42">
        <v>2210</v>
      </c>
      <c r="BN24" s="43">
        <f>SUM(BN25:BN31)</f>
        <v>55813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55813</v>
      </c>
      <c r="BS24" s="37" t="s">
        <v>31</v>
      </c>
      <c r="BT24" s="42">
        <v>2210</v>
      </c>
      <c r="BU24" s="43">
        <f>SUM(BU25:BU31)</f>
        <v>55813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55813</v>
      </c>
      <c r="BZ24" s="37" t="s">
        <v>31</v>
      </c>
      <c r="CA24" s="42">
        <v>2210</v>
      </c>
      <c r="CB24" s="43">
        <f>SUM(CB25:CB31)</f>
        <v>55813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55813</v>
      </c>
    </row>
    <row r="25" spans="1:83" s="32" customFormat="1" ht="15.75" customHeight="1" thickBot="1">
      <c r="A25" s="40" t="s">
        <v>122</v>
      </c>
      <c r="B25" s="44">
        <v>2210</v>
      </c>
      <c r="C25" s="38">
        <f>2330+1505</f>
        <v>3835</v>
      </c>
      <c r="D25" s="39"/>
      <c r="E25" s="39"/>
      <c r="F25" s="33">
        <f>C25+D25-E25</f>
        <v>3835</v>
      </c>
      <c r="H25" s="40" t="s">
        <v>122</v>
      </c>
      <c r="I25" s="44">
        <v>2210</v>
      </c>
      <c r="J25" s="50">
        <f t="shared" ref="J25:J65" si="60">F25</f>
        <v>3835</v>
      </c>
      <c r="K25" s="39"/>
      <c r="L25" s="39"/>
      <c r="M25" s="33">
        <f>J25+K25-L25</f>
        <v>3835</v>
      </c>
      <c r="O25" s="40" t="s">
        <v>122</v>
      </c>
      <c r="P25" s="44">
        <v>2210</v>
      </c>
      <c r="Q25" s="50">
        <f t="shared" ref="Q25:Q65" si="61">M25</f>
        <v>3835</v>
      </c>
      <c r="R25" s="39"/>
      <c r="S25" s="122"/>
      <c r="T25" s="33">
        <f>Q25+R25-S25</f>
        <v>3835</v>
      </c>
      <c r="V25" s="40" t="s">
        <v>122</v>
      </c>
      <c r="W25" s="44">
        <v>2210</v>
      </c>
      <c r="X25" s="50">
        <f t="shared" ref="X25:X65" si="62">T25</f>
        <v>3835</v>
      </c>
      <c r="Y25" s="39"/>
      <c r="Z25" s="39"/>
      <c r="AA25" s="33">
        <f>X25+Y25-Z25</f>
        <v>3835</v>
      </c>
      <c r="AC25" s="40" t="s">
        <v>122</v>
      </c>
      <c r="AD25" s="44">
        <v>2210</v>
      </c>
      <c r="AE25" s="50">
        <f t="shared" ref="AE25:AE65" si="63">AA25</f>
        <v>3835</v>
      </c>
      <c r="AF25" s="39"/>
      <c r="AG25" s="39">
        <v>3835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5" si="64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5" si="65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5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5" si="67">BC25</f>
        <v>0</v>
      </c>
      <c r="BH25" s="39"/>
      <c r="BI25" s="39"/>
      <c r="BJ25" s="33">
        <f>BG25+BH25-BI25</f>
        <v>0</v>
      </c>
      <c r="BK25" s="28"/>
      <c r="BL25" s="40" t="s">
        <v>122</v>
      </c>
      <c r="BM25" s="44">
        <v>2210</v>
      </c>
      <c r="BN25" s="50">
        <f t="shared" ref="BN25:BN65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5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5" si="70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350</v>
      </c>
      <c r="D26" s="39"/>
      <c r="E26" s="39"/>
      <c r="F26" s="33">
        <f t="shared" ref="F26:F32" si="71">C26+D26-E26</f>
        <v>350</v>
      </c>
      <c r="H26" s="40" t="s">
        <v>123</v>
      </c>
      <c r="I26" s="44">
        <v>2210</v>
      </c>
      <c r="J26" s="50">
        <f t="shared" si="60"/>
        <v>350</v>
      </c>
      <c r="K26" s="39"/>
      <c r="L26" s="39"/>
      <c r="M26" s="33">
        <f t="shared" ref="M26:M32" si="72">J26+K26-L26</f>
        <v>350</v>
      </c>
      <c r="O26" s="40" t="s">
        <v>123</v>
      </c>
      <c r="P26" s="44">
        <v>2210</v>
      </c>
      <c r="Q26" s="50">
        <f t="shared" si="61"/>
        <v>350</v>
      </c>
      <c r="R26" s="39"/>
      <c r="S26" s="122"/>
      <c r="T26" s="33">
        <f t="shared" ref="T26:T32" si="73">Q26+R26-S26</f>
        <v>350</v>
      </c>
      <c r="V26" s="40" t="s">
        <v>123</v>
      </c>
      <c r="W26" s="44">
        <v>2210</v>
      </c>
      <c r="X26" s="50">
        <f t="shared" si="62"/>
        <v>350</v>
      </c>
      <c r="Y26" s="39"/>
      <c r="Z26" s="39"/>
      <c r="AA26" s="33">
        <f t="shared" ref="AA26:AA32" si="74">X26+Y26-Z26</f>
        <v>350</v>
      </c>
      <c r="AC26" s="40" t="s">
        <v>123</v>
      </c>
      <c r="AD26" s="44">
        <v>2210</v>
      </c>
      <c r="AE26" s="50">
        <f t="shared" si="63"/>
        <v>350</v>
      </c>
      <c r="AF26" s="39"/>
      <c r="AG26" s="39"/>
      <c r="AH26" s="33">
        <f t="shared" ref="AH26:AH32" si="75">AE26+AF26-AG26</f>
        <v>350</v>
      </c>
      <c r="AJ26" s="40" t="s">
        <v>123</v>
      </c>
      <c r="AK26" s="44">
        <v>2210</v>
      </c>
      <c r="AL26" s="50">
        <f t="shared" si="64"/>
        <v>350</v>
      </c>
      <c r="AM26" s="39"/>
      <c r="AN26" s="39"/>
      <c r="AO26" s="33">
        <f t="shared" ref="AO26:AO32" si="76">AL26+AM26-AN26</f>
        <v>350</v>
      </c>
      <c r="AQ26" s="40" t="s">
        <v>123</v>
      </c>
      <c r="AR26" s="44">
        <v>2210</v>
      </c>
      <c r="AS26" s="50">
        <f t="shared" si="65"/>
        <v>350</v>
      </c>
      <c r="AT26" s="39"/>
      <c r="AU26" s="122"/>
      <c r="AV26" s="33">
        <f t="shared" ref="AV26:AV32" si="77">AS26+AT26-AU26</f>
        <v>350</v>
      </c>
      <c r="AX26" s="40" t="s">
        <v>123</v>
      </c>
      <c r="AY26" s="44">
        <v>2210</v>
      </c>
      <c r="AZ26" s="50">
        <f t="shared" si="66"/>
        <v>350</v>
      </c>
      <c r="BA26" s="39"/>
      <c r="BB26" s="39"/>
      <c r="BC26" s="33">
        <f t="shared" ref="BC26:BC32" si="78">AZ26+BA26-BB26</f>
        <v>350</v>
      </c>
      <c r="BE26" s="40" t="s">
        <v>123</v>
      </c>
      <c r="BF26" s="44">
        <v>2210</v>
      </c>
      <c r="BG26" s="50">
        <f t="shared" si="67"/>
        <v>350</v>
      </c>
      <c r="BH26" s="39"/>
      <c r="BI26" s="39"/>
      <c r="BJ26" s="33">
        <f t="shared" ref="BJ26:BJ32" si="79">BG26+BH26-BI26</f>
        <v>350</v>
      </c>
      <c r="BK26" s="28"/>
      <c r="BL26" s="40" t="s">
        <v>123</v>
      </c>
      <c r="BM26" s="44">
        <v>2210</v>
      </c>
      <c r="BN26" s="50">
        <f t="shared" si="68"/>
        <v>350</v>
      </c>
      <c r="BO26" s="39"/>
      <c r="BP26" s="39"/>
      <c r="BQ26" s="33">
        <f t="shared" ref="BQ26:BQ32" si="80">BN26+BO26-BP26</f>
        <v>350</v>
      </c>
      <c r="BS26" s="40" t="s">
        <v>123</v>
      </c>
      <c r="BT26" s="44">
        <v>2210</v>
      </c>
      <c r="BU26" s="50">
        <f t="shared" si="69"/>
        <v>350</v>
      </c>
      <c r="BV26" s="39"/>
      <c r="BW26" s="39"/>
      <c r="BX26" s="33">
        <f t="shared" ref="BX26:BX32" si="81">BU26+BV26-BW26</f>
        <v>350</v>
      </c>
      <c r="BZ26" s="40" t="s">
        <v>123</v>
      </c>
      <c r="CA26" s="44">
        <v>2210</v>
      </c>
      <c r="CB26" s="50">
        <f t="shared" si="70"/>
        <v>350</v>
      </c>
      <c r="CC26" s="39"/>
      <c r="CD26" s="39"/>
      <c r="CE26" s="33">
        <f t="shared" ref="CE26:CE32" si="82">CB26+CC26-CD26</f>
        <v>350</v>
      </c>
    </row>
    <row r="27" spans="1:83" s="32" customFormat="1" ht="15.75" customHeight="1" thickBot="1">
      <c r="A27" s="40" t="s">
        <v>148</v>
      </c>
      <c r="B27" s="44">
        <v>2210</v>
      </c>
      <c r="C27" s="38">
        <f>640+1600</f>
        <v>2240</v>
      </c>
      <c r="D27" s="39"/>
      <c r="E27" s="39"/>
      <c r="F27" s="33">
        <f t="shared" si="71"/>
        <v>2240</v>
      </c>
      <c r="H27" s="40" t="s">
        <v>148</v>
      </c>
      <c r="I27" s="44">
        <v>2210</v>
      </c>
      <c r="J27" s="50">
        <f t="shared" si="60"/>
        <v>2240</v>
      </c>
      <c r="K27" s="39"/>
      <c r="L27" s="39"/>
      <c r="M27" s="33">
        <f t="shared" si="72"/>
        <v>2240</v>
      </c>
      <c r="O27" s="40" t="s">
        <v>148</v>
      </c>
      <c r="P27" s="44">
        <v>2210</v>
      </c>
      <c r="Q27" s="50">
        <f t="shared" si="61"/>
        <v>2240</v>
      </c>
      <c r="R27" s="39"/>
      <c r="S27" s="122"/>
      <c r="T27" s="33">
        <f t="shared" si="73"/>
        <v>2240</v>
      </c>
      <c r="V27" s="40" t="s">
        <v>148</v>
      </c>
      <c r="W27" s="44">
        <v>2210</v>
      </c>
      <c r="X27" s="50">
        <f t="shared" si="62"/>
        <v>2240</v>
      </c>
      <c r="Y27" s="39"/>
      <c r="Z27" s="39"/>
      <c r="AA27" s="33">
        <f t="shared" si="74"/>
        <v>2240</v>
      </c>
      <c r="AC27" s="40" t="s">
        <v>148</v>
      </c>
      <c r="AD27" s="44">
        <v>2210</v>
      </c>
      <c r="AE27" s="50">
        <f t="shared" si="63"/>
        <v>2240</v>
      </c>
      <c r="AF27" s="39"/>
      <c r="AG27" s="39"/>
      <c r="AH27" s="33">
        <f t="shared" si="75"/>
        <v>2240</v>
      </c>
      <c r="AJ27" s="40" t="s">
        <v>148</v>
      </c>
      <c r="AK27" s="44">
        <v>2210</v>
      </c>
      <c r="AL27" s="50">
        <f t="shared" si="64"/>
        <v>2240</v>
      </c>
      <c r="AM27" s="39"/>
      <c r="AN27" s="39"/>
      <c r="AO27" s="33">
        <f t="shared" si="76"/>
        <v>2240</v>
      </c>
      <c r="AQ27" s="40" t="s">
        <v>148</v>
      </c>
      <c r="AR27" s="44">
        <v>2210</v>
      </c>
      <c r="AS27" s="50">
        <f t="shared" si="65"/>
        <v>2240</v>
      </c>
      <c r="AT27" s="39"/>
      <c r="AU27" s="122"/>
      <c r="AV27" s="33">
        <f t="shared" si="77"/>
        <v>2240</v>
      </c>
      <c r="AX27" s="40" t="s">
        <v>148</v>
      </c>
      <c r="AY27" s="44">
        <v>2210</v>
      </c>
      <c r="AZ27" s="50">
        <f t="shared" si="66"/>
        <v>2240</v>
      </c>
      <c r="BA27" s="39"/>
      <c r="BB27" s="39"/>
      <c r="BC27" s="33">
        <f t="shared" si="78"/>
        <v>2240</v>
      </c>
      <c r="BE27" s="40" t="s">
        <v>148</v>
      </c>
      <c r="BF27" s="44">
        <v>2210</v>
      </c>
      <c r="BG27" s="50">
        <f t="shared" si="67"/>
        <v>2240</v>
      </c>
      <c r="BH27" s="39"/>
      <c r="BI27" s="39"/>
      <c r="BJ27" s="33">
        <f t="shared" si="79"/>
        <v>2240</v>
      </c>
      <c r="BK27" s="28"/>
      <c r="BL27" s="40" t="s">
        <v>148</v>
      </c>
      <c r="BM27" s="44">
        <v>2210</v>
      </c>
      <c r="BN27" s="50">
        <f t="shared" si="68"/>
        <v>2240</v>
      </c>
      <c r="BO27" s="39"/>
      <c r="BP27" s="39"/>
      <c r="BQ27" s="33">
        <f t="shared" si="80"/>
        <v>2240</v>
      </c>
      <c r="BS27" s="40" t="s">
        <v>148</v>
      </c>
      <c r="BT27" s="44">
        <v>2210</v>
      </c>
      <c r="BU27" s="50">
        <f t="shared" si="69"/>
        <v>2240</v>
      </c>
      <c r="BV27" s="39"/>
      <c r="BW27" s="39"/>
      <c r="BX27" s="33">
        <f t="shared" si="81"/>
        <v>2240</v>
      </c>
      <c r="BZ27" s="40" t="s">
        <v>148</v>
      </c>
      <c r="CA27" s="44">
        <v>2210</v>
      </c>
      <c r="CB27" s="50">
        <f t="shared" si="70"/>
        <v>2240</v>
      </c>
      <c r="CC27" s="39"/>
      <c r="CD27" s="39"/>
      <c r="CE27" s="33">
        <f t="shared" si="82"/>
        <v>2240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71"/>
        <v>0</v>
      </c>
      <c r="H28" s="34" t="s">
        <v>143</v>
      </c>
      <c r="I28" s="35">
        <v>2210</v>
      </c>
      <c r="J28" s="50">
        <f t="shared" si="60"/>
        <v>0</v>
      </c>
      <c r="K28" s="46"/>
      <c r="L28" s="46"/>
      <c r="M28" s="33">
        <f t="shared" si="72"/>
        <v>0</v>
      </c>
      <c r="O28" s="34" t="s">
        <v>143</v>
      </c>
      <c r="P28" s="35">
        <v>2210</v>
      </c>
      <c r="Q28" s="50">
        <f t="shared" si="61"/>
        <v>0</v>
      </c>
      <c r="R28" s="46">
        <v>50000</v>
      </c>
      <c r="S28" s="122"/>
      <c r="T28" s="33">
        <f t="shared" si="73"/>
        <v>50000</v>
      </c>
      <c r="V28" s="34" t="s">
        <v>143</v>
      </c>
      <c r="W28" s="35">
        <v>2210</v>
      </c>
      <c r="X28" s="50">
        <f t="shared" si="62"/>
        <v>50000</v>
      </c>
      <c r="Y28" s="46"/>
      <c r="Z28" s="46"/>
      <c r="AA28" s="33">
        <f t="shared" si="74"/>
        <v>50000</v>
      </c>
      <c r="AC28" s="34" t="s">
        <v>143</v>
      </c>
      <c r="AD28" s="35">
        <v>2210</v>
      </c>
      <c r="AE28" s="50">
        <f t="shared" si="63"/>
        <v>50000</v>
      </c>
      <c r="AF28" s="46"/>
      <c r="AG28" s="46"/>
      <c r="AH28" s="33">
        <f t="shared" si="75"/>
        <v>50000</v>
      </c>
      <c r="AJ28" s="34" t="s">
        <v>143</v>
      </c>
      <c r="AK28" s="35">
        <v>2210</v>
      </c>
      <c r="AL28" s="41">
        <f t="shared" si="64"/>
        <v>50000</v>
      </c>
      <c r="AM28" s="46"/>
      <c r="AN28" s="46"/>
      <c r="AO28" s="33">
        <f t="shared" si="76"/>
        <v>50000</v>
      </c>
      <c r="AQ28" s="34" t="s">
        <v>143</v>
      </c>
      <c r="AR28" s="35">
        <v>2210</v>
      </c>
      <c r="AS28" s="41">
        <f t="shared" si="65"/>
        <v>50000</v>
      </c>
      <c r="AT28" s="46"/>
      <c r="AU28" s="122"/>
      <c r="AV28" s="33">
        <f t="shared" si="77"/>
        <v>50000</v>
      </c>
      <c r="AX28" s="34" t="s">
        <v>143</v>
      </c>
      <c r="AY28" s="35">
        <v>2210</v>
      </c>
      <c r="AZ28" s="50">
        <f t="shared" si="66"/>
        <v>50000</v>
      </c>
      <c r="BA28" s="46"/>
      <c r="BB28" s="46"/>
      <c r="BC28" s="33">
        <f t="shared" si="78"/>
        <v>50000</v>
      </c>
      <c r="BE28" s="34" t="s">
        <v>143</v>
      </c>
      <c r="BF28" s="35">
        <v>2210</v>
      </c>
      <c r="BG28" s="41">
        <f t="shared" si="67"/>
        <v>50000</v>
      </c>
      <c r="BH28" s="46"/>
      <c r="BI28" s="46"/>
      <c r="BJ28" s="33">
        <f t="shared" si="79"/>
        <v>50000</v>
      </c>
      <c r="BL28" s="34" t="s">
        <v>143</v>
      </c>
      <c r="BM28" s="35">
        <v>2210</v>
      </c>
      <c r="BN28" s="41">
        <f t="shared" si="68"/>
        <v>50000</v>
      </c>
      <c r="BO28" s="46"/>
      <c r="BP28" s="46"/>
      <c r="BQ28" s="33">
        <f t="shared" si="80"/>
        <v>50000</v>
      </c>
      <c r="BS28" s="34" t="s">
        <v>143</v>
      </c>
      <c r="BT28" s="35">
        <v>2210</v>
      </c>
      <c r="BU28" s="41">
        <f t="shared" si="69"/>
        <v>50000</v>
      </c>
      <c r="BV28" s="46"/>
      <c r="BW28" s="46"/>
      <c r="BX28" s="33">
        <f t="shared" si="81"/>
        <v>50000</v>
      </c>
      <c r="BZ28" s="34" t="s">
        <v>143</v>
      </c>
      <c r="CA28" s="35">
        <v>2210</v>
      </c>
      <c r="CB28" s="41">
        <f t="shared" si="70"/>
        <v>50000</v>
      </c>
      <c r="CC28" s="46"/>
      <c r="CD28" s="46"/>
      <c r="CE28" s="33">
        <f t="shared" si="82"/>
        <v>50000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71"/>
        <v>0</v>
      </c>
      <c r="H29" s="34" t="s">
        <v>144</v>
      </c>
      <c r="I29" s="35">
        <v>2210</v>
      </c>
      <c r="J29" s="50">
        <f t="shared" si="60"/>
        <v>0</v>
      </c>
      <c r="K29" s="46"/>
      <c r="L29" s="46"/>
      <c r="M29" s="33">
        <f t="shared" si="72"/>
        <v>0</v>
      </c>
      <c r="O29" s="34" t="s">
        <v>144</v>
      </c>
      <c r="P29" s="35">
        <v>2210</v>
      </c>
      <c r="Q29" s="50">
        <f t="shared" si="61"/>
        <v>0</v>
      </c>
      <c r="R29" s="46"/>
      <c r="S29" s="122"/>
      <c r="T29" s="33">
        <f t="shared" si="73"/>
        <v>0</v>
      </c>
      <c r="V29" s="34" t="s">
        <v>144</v>
      </c>
      <c r="W29" s="35">
        <v>2210</v>
      </c>
      <c r="X29" s="50">
        <f t="shared" si="62"/>
        <v>0</v>
      </c>
      <c r="Y29" s="46"/>
      <c r="Z29" s="46"/>
      <c r="AA29" s="33">
        <f t="shared" si="74"/>
        <v>0</v>
      </c>
      <c r="AC29" s="34" t="s">
        <v>144</v>
      </c>
      <c r="AD29" s="35">
        <v>2210</v>
      </c>
      <c r="AE29" s="50">
        <f t="shared" si="63"/>
        <v>0</v>
      </c>
      <c r="AF29" s="46"/>
      <c r="AG29" s="46"/>
      <c r="AH29" s="33">
        <f t="shared" si="75"/>
        <v>0</v>
      </c>
      <c r="AJ29" s="34" t="s">
        <v>144</v>
      </c>
      <c r="AK29" s="35">
        <v>2210</v>
      </c>
      <c r="AL29" s="41">
        <f t="shared" si="64"/>
        <v>0</v>
      </c>
      <c r="AM29" s="46"/>
      <c r="AN29" s="46"/>
      <c r="AO29" s="33">
        <f t="shared" si="76"/>
        <v>0</v>
      </c>
      <c r="AQ29" s="34" t="s">
        <v>144</v>
      </c>
      <c r="AR29" s="35">
        <v>2210</v>
      </c>
      <c r="AS29" s="41">
        <f t="shared" si="65"/>
        <v>0</v>
      </c>
      <c r="AT29" s="46"/>
      <c r="AU29" s="122"/>
      <c r="AV29" s="33">
        <f t="shared" si="77"/>
        <v>0</v>
      </c>
      <c r="AX29" s="34" t="s">
        <v>144</v>
      </c>
      <c r="AY29" s="35">
        <v>2210</v>
      </c>
      <c r="AZ29" s="50">
        <f t="shared" si="66"/>
        <v>0</v>
      </c>
      <c r="BA29" s="46"/>
      <c r="BB29" s="46"/>
      <c r="BC29" s="33">
        <f t="shared" si="78"/>
        <v>0</v>
      </c>
      <c r="BE29" s="34" t="s">
        <v>144</v>
      </c>
      <c r="BF29" s="35">
        <v>2210</v>
      </c>
      <c r="BG29" s="41">
        <f t="shared" si="67"/>
        <v>0</v>
      </c>
      <c r="BH29" s="46"/>
      <c r="BI29" s="46"/>
      <c r="BJ29" s="33">
        <f t="shared" si="79"/>
        <v>0</v>
      </c>
      <c r="BL29" s="34" t="s">
        <v>144</v>
      </c>
      <c r="BM29" s="35">
        <v>2210</v>
      </c>
      <c r="BN29" s="41">
        <f t="shared" si="68"/>
        <v>0</v>
      </c>
      <c r="BO29" s="46"/>
      <c r="BP29" s="46"/>
      <c r="BQ29" s="33">
        <f t="shared" si="80"/>
        <v>0</v>
      </c>
      <c r="BS29" s="34" t="s">
        <v>144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144</v>
      </c>
      <c r="CA29" s="35">
        <v>2210</v>
      </c>
      <c r="CB29" s="41">
        <f t="shared" si="70"/>
        <v>0</v>
      </c>
      <c r="CC29" s="46"/>
      <c r="CD29" s="46"/>
      <c r="CE29" s="33">
        <f t="shared" si="82"/>
        <v>0</v>
      </c>
    </row>
    <row r="30" spans="1:83" s="88" customFormat="1" ht="15.75" customHeight="1" thickBot="1">
      <c r="A30" s="34" t="s">
        <v>145</v>
      </c>
      <c r="B30" s="35">
        <v>2210</v>
      </c>
      <c r="C30" s="46"/>
      <c r="D30" s="46">
        <v>3223</v>
      </c>
      <c r="E30" s="46"/>
      <c r="F30" s="33">
        <f t="shared" si="71"/>
        <v>3223</v>
      </c>
      <c r="H30" s="34" t="s">
        <v>145</v>
      </c>
      <c r="I30" s="35">
        <v>2210</v>
      </c>
      <c r="J30" s="50">
        <f t="shared" si="60"/>
        <v>3223</v>
      </c>
      <c r="K30" s="46"/>
      <c r="L30" s="46"/>
      <c r="M30" s="33">
        <f t="shared" si="72"/>
        <v>3223</v>
      </c>
      <c r="O30" s="34" t="s">
        <v>145</v>
      </c>
      <c r="P30" s="35">
        <v>2210</v>
      </c>
      <c r="Q30" s="50">
        <f t="shared" si="61"/>
        <v>3223</v>
      </c>
      <c r="R30" s="46"/>
      <c r="S30" s="122"/>
      <c r="T30" s="33">
        <f t="shared" si="73"/>
        <v>3223</v>
      </c>
      <c r="V30" s="34" t="s">
        <v>145</v>
      </c>
      <c r="W30" s="35">
        <v>2210</v>
      </c>
      <c r="X30" s="50">
        <f t="shared" si="62"/>
        <v>3223</v>
      </c>
      <c r="Y30" s="46"/>
      <c r="Z30" s="46"/>
      <c r="AA30" s="33">
        <f t="shared" si="74"/>
        <v>3223</v>
      </c>
      <c r="AC30" s="34" t="s">
        <v>145</v>
      </c>
      <c r="AD30" s="35">
        <v>2210</v>
      </c>
      <c r="AE30" s="50">
        <f t="shared" si="63"/>
        <v>3223</v>
      </c>
      <c r="AF30" s="46"/>
      <c r="AG30" s="46"/>
      <c r="AH30" s="33">
        <f t="shared" si="75"/>
        <v>3223</v>
      </c>
      <c r="AJ30" s="34" t="s">
        <v>145</v>
      </c>
      <c r="AK30" s="35">
        <v>2210</v>
      </c>
      <c r="AL30" s="41">
        <f t="shared" si="64"/>
        <v>3223</v>
      </c>
      <c r="AM30" s="46"/>
      <c r="AN30" s="46"/>
      <c r="AO30" s="33">
        <f t="shared" si="76"/>
        <v>3223</v>
      </c>
      <c r="AQ30" s="34" t="s">
        <v>145</v>
      </c>
      <c r="AR30" s="35">
        <v>2210</v>
      </c>
      <c r="AS30" s="41">
        <f t="shared" si="65"/>
        <v>3223</v>
      </c>
      <c r="AT30" s="46"/>
      <c r="AU30" s="122"/>
      <c r="AV30" s="33">
        <f t="shared" si="77"/>
        <v>3223</v>
      </c>
      <c r="AX30" s="34" t="s">
        <v>145</v>
      </c>
      <c r="AY30" s="35">
        <v>2210</v>
      </c>
      <c r="AZ30" s="50">
        <f t="shared" si="66"/>
        <v>3223</v>
      </c>
      <c r="BA30" s="46"/>
      <c r="BB30" s="46"/>
      <c r="BC30" s="33">
        <f t="shared" si="78"/>
        <v>3223</v>
      </c>
      <c r="BE30" s="34" t="s">
        <v>145</v>
      </c>
      <c r="BF30" s="35">
        <v>2210</v>
      </c>
      <c r="BG30" s="41">
        <f t="shared" si="67"/>
        <v>3223</v>
      </c>
      <c r="BH30" s="46"/>
      <c r="BI30" s="46"/>
      <c r="BJ30" s="33">
        <f t="shared" si="79"/>
        <v>3223</v>
      </c>
      <c r="BL30" s="34" t="s">
        <v>145</v>
      </c>
      <c r="BM30" s="35">
        <v>2210</v>
      </c>
      <c r="BN30" s="41">
        <f t="shared" si="68"/>
        <v>3223</v>
      </c>
      <c r="BO30" s="46"/>
      <c r="BP30" s="46"/>
      <c r="BQ30" s="33">
        <f t="shared" si="80"/>
        <v>3223</v>
      </c>
      <c r="BS30" s="34" t="s">
        <v>145</v>
      </c>
      <c r="BT30" s="35">
        <v>2210</v>
      </c>
      <c r="BU30" s="41">
        <f t="shared" si="69"/>
        <v>3223</v>
      </c>
      <c r="BV30" s="46"/>
      <c r="BW30" s="46"/>
      <c r="BX30" s="33">
        <f t="shared" si="81"/>
        <v>3223</v>
      </c>
      <c r="BZ30" s="34" t="s">
        <v>145</v>
      </c>
      <c r="CA30" s="35">
        <v>2210</v>
      </c>
      <c r="CB30" s="41">
        <f t="shared" si="70"/>
        <v>3223</v>
      </c>
      <c r="CC30" s="46"/>
      <c r="CD30" s="46"/>
      <c r="CE30" s="33">
        <f t="shared" si="82"/>
        <v>3223</v>
      </c>
    </row>
    <row r="31" spans="1:83" s="32" customFormat="1" ht="15.75" customHeight="1" thickBot="1">
      <c r="A31" s="40" t="s">
        <v>124</v>
      </c>
      <c r="B31" s="44">
        <v>2210</v>
      </c>
      <c r="C31" s="38">
        <v>250</v>
      </c>
      <c r="D31" s="39"/>
      <c r="E31" s="39"/>
      <c r="F31" s="33">
        <f t="shared" si="71"/>
        <v>250</v>
      </c>
      <c r="H31" s="40" t="s">
        <v>124</v>
      </c>
      <c r="I31" s="44">
        <v>2210</v>
      </c>
      <c r="J31" s="50">
        <f t="shared" si="60"/>
        <v>250</v>
      </c>
      <c r="K31" s="39"/>
      <c r="L31" s="122">
        <v>250</v>
      </c>
      <c r="M31" s="33">
        <f t="shared" si="72"/>
        <v>0</v>
      </c>
      <c r="O31" s="40" t="s">
        <v>124</v>
      </c>
      <c r="P31" s="44">
        <v>2210</v>
      </c>
      <c r="Q31" s="50">
        <f t="shared" si="61"/>
        <v>0</v>
      </c>
      <c r="R31" s="39"/>
      <c r="S31" s="122"/>
      <c r="T31" s="33">
        <f t="shared" si="73"/>
        <v>0</v>
      </c>
      <c r="V31" s="40" t="s">
        <v>124</v>
      </c>
      <c r="W31" s="44">
        <v>2210</v>
      </c>
      <c r="X31" s="50">
        <f t="shared" si="62"/>
        <v>0</v>
      </c>
      <c r="Y31" s="39"/>
      <c r="Z31" s="39"/>
      <c r="AA31" s="33">
        <f t="shared" si="74"/>
        <v>0</v>
      </c>
      <c r="AC31" s="40" t="s">
        <v>124</v>
      </c>
      <c r="AD31" s="44">
        <v>2210</v>
      </c>
      <c r="AE31" s="50">
        <f t="shared" si="63"/>
        <v>0</v>
      </c>
      <c r="AF31" s="39"/>
      <c r="AG31" s="39"/>
      <c r="AH31" s="33">
        <f t="shared" si="75"/>
        <v>0</v>
      </c>
      <c r="AJ31" s="40" t="s">
        <v>124</v>
      </c>
      <c r="AK31" s="44">
        <v>2210</v>
      </c>
      <c r="AL31" s="50">
        <f t="shared" si="64"/>
        <v>0</v>
      </c>
      <c r="AM31" s="39"/>
      <c r="AN31" s="39"/>
      <c r="AO31" s="33">
        <f t="shared" si="76"/>
        <v>0</v>
      </c>
      <c r="AQ31" s="40" t="s">
        <v>124</v>
      </c>
      <c r="AR31" s="44">
        <v>2210</v>
      </c>
      <c r="AS31" s="50">
        <f t="shared" si="65"/>
        <v>0</v>
      </c>
      <c r="AT31" s="39"/>
      <c r="AU31" s="122"/>
      <c r="AV31" s="33">
        <f t="shared" si="77"/>
        <v>0</v>
      </c>
      <c r="AX31" s="40" t="s">
        <v>124</v>
      </c>
      <c r="AY31" s="44">
        <v>2210</v>
      </c>
      <c r="AZ31" s="50">
        <f t="shared" si="66"/>
        <v>0</v>
      </c>
      <c r="BA31" s="39"/>
      <c r="BB31" s="39"/>
      <c r="BC31" s="33">
        <f t="shared" si="78"/>
        <v>0</v>
      </c>
      <c r="BE31" s="40" t="s">
        <v>124</v>
      </c>
      <c r="BF31" s="44">
        <v>2210</v>
      </c>
      <c r="BG31" s="50">
        <f t="shared" si="67"/>
        <v>0</v>
      </c>
      <c r="BH31" s="39"/>
      <c r="BI31" s="39"/>
      <c r="BJ31" s="33">
        <f t="shared" si="79"/>
        <v>0</v>
      </c>
      <c r="BK31" s="28"/>
      <c r="BL31" s="40" t="s">
        <v>124</v>
      </c>
      <c r="BM31" s="44">
        <v>2210</v>
      </c>
      <c r="BN31" s="50">
        <f t="shared" si="68"/>
        <v>0</v>
      </c>
      <c r="BO31" s="39"/>
      <c r="BP31" s="39"/>
      <c r="BQ31" s="33">
        <f t="shared" si="80"/>
        <v>0</v>
      </c>
      <c r="BS31" s="40" t="s">
        <v>124</v>
      </c>
      <c r="BT31" s="44">
        <v>2210</v>
      </c>
      <c r="BU31" s="50">
        <f t="shared" si="69"/>
        <v>0</v>
      </c>
      <c r="BV31" s="39"/>
      <c r="BW31" s="39"/>
      <c r="BX31" s="33">
        <f t="shared" si="81"/>
        <v>0</v>
      </c>
      <c r="BZ31" s="40" t="s">
        <v>124</v>
      </c>
      <c r="CA31" s="44">
        <v>2210</v>
      </c>
      <c r="CB31" s="50">
        <f t="shared" si="70"/>
        <v>0</v>
      </c>
      <c r="CC31" s="39"/>
      <c r="CD31" s="39"/>
      <c r="CE31" s="33">
        <f t="shared" si="82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71"/>
        <v>0</v>
      </c>
      <c r="H32" s="34" t="s">
        <v>32</v>
      </c>
      <c r="I32" s="35">
        <v>2220</v>
      </c>
      <c r="J32" s="50">
        <f t="shared" si="60"/>
        <v>0</v>
      </c>
      <c r="K32" s="46"/>
      <c r="L32" s="46"/>
      <c r="M32" s="33">
        <f t="shared" si="72"/>
        <v>0</v>
      </c>
      <c r="O32" s="34" t="s">
        <v>32</v>
      </c>
      <c r="P32" s="35">
        <v>2220</v>
      </c>
      <c r="Q32" s="50">
        <f t="shared" si="61"/>
        <v>0</v>
      </c>
      <c r="R32" s="46"/>
      <c r="S32" s="122"/>
      <c r="T32" s="33">
        <f t="shared" si="73"/>
        <v>0</v>
      </c>
      <c r="V32" s="34" t="s">
        <v>32</v>
      </c>
      <c r="W32" s="35">
        <v>2220</v>
      </c>
      <c r="X32" s="50">
        <f t="shared" si="62"/>
        <v>0</v>
      </c>
      <c r="Y32" s="46"/>
      <c r="Z32" s="46"/>
      <c r="AA32" s="33">
        <f t="shared" si="74"/>
        <v>0</v>
      </c>
      <c r="AB32" s="28"/>
      <c r="AC32" s="34" t="s">
        <v>32</v>
      </c>
      <c r="AD32" s="35">
        <v>2220</v>
      </c>
      <c r="AE32" s="50">
        <f t="shared" si="63"/>
        <v>0</v>
      </c>
      <c r="AF32" s="46"/>
      <c r="AG32" s="46"/>
      <c r="AH32" s="33">
        <f t="shared" si="75"/>
        <v>0</v>
      </c>
      <c r="AJ32" s="34" t="s">
        <v>32</v>
      </c>
      <c r="AK32" s="35">
        <v>2220</v>
      </c>
      <c r="AL32" s="50">
        <f t="shared" si="64"/>
        <v>0</v>
      </c>
      <c r="AM32" s="46"/>
      <c r="AN32" s="46"/>
      <c r="AO32" s="33">
        <f t="shared" si="76"/>
        <v>0</v>
      </c>
      <c r="AQ32" s="34" t="s">
        <v>32</v>
      </c>
      <c r="AR32" s="35">
        <v>2220</v>
      </c>
      <c r="AS32" s="50">
        <f t="shared" si="65"/>
        <v>0</v>
      </c>
      <c r="AT32" s="46"/>
      <c r="AU32" s="122"/>
      <c r="AV32" s="33">
        <f t="shared" si="77"/>
        <v>0</v>
      </c>
      <c r="AX32" s="34" t="s">
        <v>32</v>
      </c>
      <c r="AY32" s="35">
        <v>2220</v>
      </c>
      <c r="AZ32" s="50">
        <f t="shared" si="66"/>
        <v>0</v>
      </c>
      <c r="BA32" s="46"/>
      <c r="BB32" s="46"/>
      <c r="BC32" s="33">
        <f t="shared" si="78"/>
        <v>0</v>
      </c>
      <c r="BE32" s="34" t="s">
        <v>32</v>
      </c>
      <c r="BF32" s="35">
        <v>2220</v>
      </c>
      <c r="BG32" s="50">
        <f t="shared" si="67"/>
        <v>0</v>
      </c>
      <c r="BH32" s="46"/>
      <c r="BI32" s="46"/>
      <c r="BJ32" s="33">
        <f t="shared" si="79"/>
        <v>0</v>
      </c>
      <c r="BK32" s="28"/>
      <c r="BL32" s="34" t="s">
        <v>32</v>
      </c>
      <c r="BM32" s="35">
        <v>2220</v>
      </c>
      <c r="BN32" s="50">
        <f t="shared" si="68"/>
        <v>0</v>
      </c>
      <c r="BO32" s="46"/>
      <c r="BP32" s="46"/>
      <c r="BQ32" s="33">
        <f t="shared" si="80"/>
        <v>0</v>
      </c>
      <c r="BS32" s="34" t="s">
        <v>32</v>
      </c>
      <c r="BT32" s="35">
        <v>2220</v>
      </c>
      <c r="BU32" s="50">
        <f t="shared" si="69"/>
        <v>0</v>
      </c>
      <c r="BV32" s="46"/>
      <c r="BW32" s="46"/>
      <c r="BX32" s="33">
        <f t="shared" si="81"/>
        <v>0</v>
      </c>
      <c r="BZ32" s="34" t="s">
        <v>32</v>
      </c>
      <c r="CA32" s="35">
        <v>2220</v>
      </c>
      <c r="CB32" s="50">
        <f t="shared" si="70"/>
        <v>0</v>
      </c>
      <c r="CC32" s="46"/>
      <c r="CD32" s="46"/>
      <c r="CE32" s="33">
        <f t="shared" si="82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SUM(C34:C49)</f>
        <v>24673</v>
      </c>
      <c r="D33" s="47">
        <f t="shared" ref="D33:E33" si="83">SUM(D34:D49)</f>
        <v>0</v>
      </c>
      <c r="E33" s="47">
        <f t="shared" si="83"/>
        <v>0</v>
      </c>
      <c r="F33" s="47">
        <f t="shared" ref="F33" si="84">C33+D33-E33</f>
        <v>24673</v>
      </c>
      <c r="H33" s="29" t="s">
        <v>33</v>
      </c>
      <c r="I33" s="30">
        <v>2240</v>
      </c>
      <c r="J33" s="47">
        <f>SUM(J34:J49)</f>
        <v>24673</v>
      </c>
      <c r="K33" s="47">
        <f t="shared" ref="K33:L33" si="85">SUM(K34:K49)</f>
        <v>0</v>
      </c>
      <c r="L33" s="120">
        <f t="shared" si="85"/>
        <v>1680.8600000000001</v>
      </c>
      <c r="M33" s="47">
        <f t="shared" ref="M33" si="86">J33+K33-L33</f>
        <v>22992.14</v>
      </c>
      <c r="O33" s="29" t="s">
        <v>33</v>
      </c>
      <c r="P33" s="30">
        <v>2240</v>
      </c>
      <c r="Q33" s="47">
        <f>SUM(Q34:Q49)</f>
        <v>22992.14</v>
      </c>
      <c r="R33" s="47">
        <f t="shared" ref="R33:S33" si="87">SUM(R34:R49)</f>
        <v>35000</v>
      </c>
      <c r="S33" s="120">
        <f t="shared" si="87"/>
        <v>956.64</v>
      </c>
      <c r="T33" s="47">
        <f t="shared" ref="T33" si="88">Q33+R33-S33</f>
        <v>57035.5</v>
      </c>
      <c r="V33" s="29" t="s">
        <v>33</v>
      </c>
      <c r="W33" s="30">
        <v>2240</v>
      </c>
      <c r="X33" s="47">
        <f>SUM(X34:X49)</f>
        <v>57035.5</v>
      </c>
      <c r="Y33" s="47">
        <f t="shared" ref="Y33:Z33" si="89">SUM(Y34:Y49)</f>
        <v>0</v>
      </c>
      <c r="Z33" s="120">
        <f t="shared" si="89"/>
        <v>1410.86</v>
      </c>
      <c r="AA33" s="47">
        <f t="shared" ref="AA33" si="90">X33+Y33-Z33</f>
        <v>55624.639999999999</v>
      </c>
      <c r="AC33" s="29" t="s">
        <v>33</v>
      </c>
      <c r="AD33" s="30">
        <v>2240</v>
      </c>
      <c r="AE33" s="47">
        <f>SUM(AE34:AE49)</f>
        <v>55624.639999999999</v>
      </c>
      <c r="AF33" s="47">
        <f t="shared" ref="AF33:AG33" si="91">SUM(AF34:AF49)</f>
        <v>0</v>
      </c>
      <c r="AG33" s="120">
        <f t="shared" si="91"/>
        <v>36525.519999999997</v>
      </c>
      <c r="AH33" s="47">
        <f t="shared" ref="AH33" si="92">AE33+AF33-AG33</f>
        <v>19099.120000000003</v>
      </c>
      <c r="AJ33" s="29" t="s">
        <v>33</v>
      </c>
      <c r="AK33" s="30">
        <v>2240</v>
      </c>
      <c r="AL33" s="47">
        <f>SUM(AL34:AL49)</f>
        <v>19099.12</v>
      </c>
      <c r="AM33" s="47">
        <f t="shared" ref="AM33:AN33" si="93">SUM(AM34:AM49)</f>
        <v>0</v>
      </c>
      <c r="AN33" s="120">
        <f t="shared" si="93"/>
        <v>0</v>
      </c>
      <c r="AO33" s="47">
        <f t="shared" ref="AO33" si="94">AL33+AM33-AN33</f>
        <v>19099.12</v>
      </c>
      <c r="AQ33" s="29" t="s">
        <v>33</v>
      </c>
      <c r="AR33" s="30">
        <v>2240</v>
      </c>
      <c r="AS33" s="47">
        <f>SUM(AS34:AS49)</f>
        <v>19099.12</v>
      </c>
      <c r="AT33" s="47">
        <f t="shared" ref="AT33:AU33" si="95">SUM(AT34:AT49)</f>
        <v>0</v>
      </c>
      <c r="AU33" s="120">
        <f t="shared" si="95"/>
        <v>3287.2</v>
      </c>
      <c r="AV33" s="47">
        <f t="shared" ref="AV33" si="96">AS33+AT33-AU33</f>
        <v>15811.919999999998</v>
      </c>
      <c r="AX33" s="29" t="s">
        <v>33</v>
      </c>
      <c r="AY33" s="30">
        <v>2240</v>
      </c>
      <c r="AZ33" s="47">
        <f>SUM(AZ34:AZ49)</f>
        <v>15811.919999999998</v>
      </c>
      <c r="BA33" s="47">
        <f t="shared" ref="BA33:BB33" si="97">SUM(BA34:BA49)</f>
        <v>0</v>
      </c>
      <c r="BB33" s="47">
        <f t="shared" si="97"/>
        <v>0</v>
      </c>
      <c r="BC33" s="47">
        <f t="shared" ref="BC33" si="98">AZ33+BA33-BB33</f>
        <v>15811.919999999998</v>
      </c>
      <c r="BE33" s="29" t="s">
        <v>33</v>
      </c>
      <c r="BF33" s="30">
        <v>2240</v>
      </c>
      <c r="BG33" s="47">
        <f>SUM(BG34:BG49)</f>
        <v>15811.919999999998</v>
      </c>
      <c r="BH33" s="47">
        <f t="shared" ref="BH33:BI33" si="99">SUM(BH34:BH49)</f>
        <v>0</v>
      </c>
      <c r="BI33" s="47">
        <f t="shared" si="99"/>
        <v>0</v>
      </c>
      <c r="BJ33" s="47">
        <f t="shared" ref="BJ33" si="100">BG33+BH33-BI33</f>
        <v>15811.919999999998</v>
      </c>
      <c r="BL33" s="29" t="s">
        <v>33</v>
      </c>
      <c r="BM33" s="30">
        <v>2240</v>
      </c>
      <c r="BN33" s="47">
        <f>SUM(BN34:BN49)</f>
        <v>15811.919999999998</v>
      </c>
      <c r="BO33" s="47">
        <f t="shared" ref="BO33:BP33" si="101">SUM(BO34:BO49)</f>
        <v>0</v>
      </c>
      <c r="BP33" s="47">
        <f t="shared" si="101"/>
        <v>0</v>
      </c>
      <c r="BQ33" s="47">
        <f t="shared" ref="BQ33" si="102">BN33+BO33-BP33</f>
        <v>15811.919999999998</v>
      </c>
      <c r="BS33" s="29" t="s">
        <v>33</v>
      </c>
      <c r="BT33" s="30">
        <v>2240</v>
      </c>
      <c r="BU33" s="47">
        <f>SUM(BU34:BU49)</f>
        <v>15811.919999999998</v>
      </c>
      <c r="BV33" s="47">
        <f t="shared" ref="BV33:BW33" si="103">SUM(BV34:BV49)</f>
        <v>0</v>
      </c>
      <c r="BW33" s="47">
        <f t="shared" si="103"/>
        <v>0</v>
      </c>
      <c r="BX33" s="47">
        <f t="shared" ref="BX33" si="104">BU33+BV33-BW33</f>
        <v>15811.919999999998</v>
      </c>
      <c r="BZ33" s="29" t="s">
        <v>33</v>
      </c>
      <c r="CA33" s="30">
        <v>2240</v>
      </c>
      <c r="CB33" s="47">
        <f>SUM(CB34:CB49)</f>
        <v>15811.919999999998</v>
      </c>
      <c r="CC33" s="47">
        <f t="shared" ref="CC33:CD33" si="105">SUM(CC34:CC49)</f>
        <v>0</v>
      </c>
      <c r="CD33" s="47">
        <f t="shared" si="105"/>
        <v>0</v>
      </c>
      <c r="CE33" s="47">
        <f t="shared" ref="CE33" si="106">CB33+CC33-CD33</f>
        <v>15811.919999999998</v>
      </c>
    </row>
    <row r="34" spans="1:83" s="27" customFormat="1" ht="15.75" customHeight="1" thickBot="1">
      <c r="A34" s="21" t="s">
        <v>133</v>
      </c>
      <c r="B34" s="16">
        <v>2240</v>
      </c>
      <c r="C34" s="49">
        <v>1386</v>
      </c>
      <c r="D34" s="49"/>
      <c r="E34" s="49"/>
      <c r="F34" s="45">
        <f>C34+D34-E34</f>
        <v>1386</v>
      </c>
      <c r="H34" s="21" t="s">
        <v>133</v>
      </c>
      <c r="I34" s="16">
        <v>2240</v>
      </c>
      <c r="J34" s="50">
        <f t="shared" si="60"/>
        <v>1386</v>
      </c>
      <c r="K34" s="49"/>
      <c r="L34" s="121"/>
      <c r="M34" s="45">
        <f>J34+K34-L34</f>
        <v>1386</v>
      </c>
      <c r="O34" s="21" t="s">
        <v>133</v>
      </c>
      <c r="P34" s="16">
        <v>2240</v>
      </c>
      <c r="Q34" s="50">
        <f t="shared" si="61"/>
        <v>1386</v>
      </c>
      <c r="R34" s="49"/>
      <c r="S34" s="121"/>
      <c r="T34" s="45">
        <f>Q34+R34-S34</f>
        <v>1386</v>
      </c>
      <c r="V34" s="21" t="s">
        <v>133</v>
      </c>
      <c r="W34" s="16">
        <v>2240</v>
      </c>
      <c r="X34" s="50">
        <f t="shared" si="62"/>
        <v>1386</v>
      </c>
      <c r="Y34" s="49"/>
      <c r="Z34" s="121"/>
      <c r="AA34" s="45">
        <f>X34+Y34-Z34</f>
        <v>1386</v>
      </c>
      <c r="AB34" s="28"/>
      <c r="AC34" s="21" t="s">
        <v>133</v>
      </c>
      <c r="AD34" s="16">
        <v>2240</v>
      </c>
      <c r="AE34" s="50">
        <f t="shared" si="63"/>
        <v>1386</v>
      </c>
      <c r="AF34" s="49"/>
      <c r="AG34" s="121">
        <v>1386</v>
      </c>
      <c r="AH34" s="45">
        <f>AE34+AF34-AG34</f>
        <v>0</v>
      </c>
      <c r="AJ34" s="21" t="s">
        <v>133</v>
      </c>
      <c r="AK34" s="16">
        <v>2240</v>
      </c>
      <c r="AL34" s="50">
        <f t="shared" si="64"/>
        <v>0</v>
      </c>
      <c r="AM34" s="49"/>
      <c r="AN34" s="121"/>
      <c r="AO34" s="45">
        <f>AL34+AM34-AN34</f>
        <v>0</v>
      </c>
      <c r="AQ34" s="21" t="s">
        <v>133</v>
      </c>
      <c r="AR34" s="16">
        <v>2240</v>
      </c>
      <c r="AS34" s="50">
        <f t="shared" si="65"/>
        <v>0</v>
      </c>
      <c r="AT34" s="49"/>
      <c r="AU34" s="121"/>
      <c r="AV34" s="45">
        <f>AS34+AT34-AU34</f>
        <v>0</v>
      </c>
      <c r="AX34" s="21" t="s">
        <v>133</v>
      </c>
      <c r="AY34" s="16">
        <v>2240</v>
      </c>
      <c r="AZ34" s="50">
        <f t="shared" si="66"/>
        <v>0</v>
      </c>
      <c r="BA34" s="49"/>
      <c r="BB34" s="49"/>
      <c r="BC34" s="45">
        <f>AZ34+BA34-BB34</f>
        <v>0</v>
      </c>
      <c r="BE34" s="21" t="s">
        <v>133</v>
      </c>
      <c r="BF34" s="16">
        <v>2240</v>
      </c>
      <c r="BG34" s="50">
        <f t="shared" si="67"/>
        <v>0</v>
      </c>
      <c r="BH34" s="49"/>
      <c r="BI34" s="49"/>
      <c r="BJ34" s="45">
        <f>BG34+BH34-BI34</f>
        <v>0</v>
      </c>
      <c r="BK34" s="28"/>
      <c r="BL34" s="21" t="s">
        <v>133</v>
      </c>
      <c r="BM34" s="16">
        <v>2240</v>
      </c>
      <c r="BN34" s="50">
        <f t="shared" si="68"/>
        <v>0</v>
      </c>
      <c r="BO34" s="49"/>
      <c r="BP34" s="49"/>
      <c r="BQ34" s="45">
        <f>BN34+BO34-BP34</f>
        <v>0</v>
      </c>
      <c r="BS34" s="21" t="s">
        <v>133</v>
      </c>
      <c r="BT34" s="16">
        <v>2240</v>
      </c>
      <c r="BU34" s="50">
        <f t="shared" si="69"/>
        <v>0</v>
      </c>
      <c r="BV34" s="49"/>
      <c r="BW34" s="49"/>
      <c r="BX34" s="45">
        <f>BU34+BV34-BW34</f>
        <v>0</v>
      </c>
      <c r="BZ34" s="21" t="s">
        <v>133</v>
      </c>
      <c r="CA34" s="16">
        <v>2240</v>
      </c>
      <c r="CB34" s="50">
        <f t="shared" si="70"/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2520</v>
      </c>
      <c r="D35" s="49"/>
      <c r="E35" s="49"/>
      <c r="F35" s="45">
        <f t="shared" ref="F35:F49" si="107">C35+D35-E35</f>
        <v>2520</v>
      </c>
      <c r="H35" s="21" t="s">
        <v>35</v>
      </c>
      <c r="I35" s="16">
        <v>2240</v>
      </c>
      <c r="J35" s="50">
        <f t="shared" si="60"/>
        <v>2520</v>
      </c>
      <c r="K35" s="49"/>
      <c r="L35" s="121"/>
      <c r="M35" s="45">
        <f t="shared" ref="M35:M49" si="108">J35+K35-L35</f>
        <v>2520</v>
      </c>
      <c r="O35" s="21" t="s">
        <v>35</v>
      </c>
      <c r="P35" s="16">
        <v>2240</v>
      </c>
      <c r="Q35" s="50">
        <f t="shared" si="61"/>
        <v>2520</v>
      </c>
      <c r="R35" s="49"/>
      <c r="S35" s="121">
        <v>522</v>
      </c>
      <c r="T35" s="45">
        <f t="shared" ref="T35:T49" si="109">Q35+R35-S35</f>
        <v>1998</v>
      </c>
      <c r="V35" s="21" t="s">
        <v>35</v>
      </c>
      <c r="W35" s="16">
        <v>2240</v>
      </c>
      <c r="X35" s="50">
        <f t="shared" si="62"/>
        <v>1998</v>
      </c>
      <c r="Y35" s="49"/>
      <c r="Z35" s="121"/>
      <c r="AA35" s="45">
        <f t="shared" ref="AA35:AA49" si="110">X35+Y35-Z35</f>
        <v>1998</v>
      </c>
      <c r="AB35" s="28"/>
      <c r="AC35" s="21" t="s">
        <v>35</v>
      </c>
      <c r="AD35" s="16">
        <v>2240</v>
      </c>
      <c r="AE35" s="50">
        <f t="shared" si="63"/>
        <v>1998</v>
      </c>
      <c r="AF35" s="49"/>
      <c r="AG35" s="121"/>
      <c r="AH35" s="45">
        <f t="shared" ref="AH35:AH49" si="111">AE35+AF35-AG35</f>
        <v>1998</v>
      </c>
      <c r="AJ35" s="21" t="s">
        <v>35</v>
      </c>
      <c r="AK35" s="16">
        <v>2240</v>
      </c>
      <c r="AL35" s="50">
        <f t="shared" si="64"/>
        <v>1998</v>
      </c>
      <c r="AM35" s="49"/>
      <c r="AN35" s="121"/>
      <c r="AO35" s="45">
        <f t="shared" ref="AO35:AO49" si="112">AL35+AM35-AN35</f>
        <v>1998</v>
      </c>
      <c r="AQ35" s="21" t="s">
        <v>35</v>
      </c>
      <c r="AR35" s="16">
        <v>2240</v>
      </c>
      <c r="AS35" s="50">
        <f t="shared" si="65"/>
        <v>1998</v>
      </c>
      <c r="AT35" s="49"/>
      <c r="AU35" s="121"/>
      <c r="AV35" s="45">
        <f t="shared" ref="AV35:AV49" si="113">AS35+AT35-AU35</f>
        <v>1998</v>
      </c>
      <c r="AX35" s="21" t="s">
        <v>35</v>
      </c>
      <c r="AY35" s="16">
        <v>2240</v>
      </c>
      <c r="AZ35" s="50">
        <f t="shared" si="66"/>
        <v>1998</v>
      </c>
      <c r="BA35" s="49"/>
      <c r="BB35" s="49"/>
      <c r="BC35" s="45">
        <f t="shared" ref="BC35:BC49" si="114">AZ35+BA35-BB35</f>
        <v>1998</v>
      </c>
      <c r="BE35" s="21" t="s">
        <v>35</v>
      </c>
      <c r="BF35" s="16">
        <v>2240</v>
      </c>
      <c r="BG35" s="50">
        <f t="shared" si="67"/>
        <v>1998</v>
      </c>
      <c r="BH35" s="49"/>
      <c r="BI35" s="49"/>
      <c r="BJ35" s="45">
        <f t="shared" ref="BJ35:BJ49" si="115">BG35+BH35-BI35</f>
        <v>1998</v>
      </c>
      <c r="BK35" s="28"/>
      <c r="BL35" s="21" t="s">
        <v>35</v>
      </c>
      <c r="BM35" s="16">
        <v>2240</v>
      </c>
      <c r="BN35" s="50">
        <f t="shared" si="68"/>
        <v>1998</v>
      </c>
      <c r="BO35" s="49"/>
      <c r="BP35" s="49"/>
      <c r="BQ35" s="45">
        <f t="shared" ref="BQ35:BQ49" si="116">BN35+BO35-BP35</f>
        <v>1998</v>
      </c>
      <c r="BS35" s="21" t="s">
        <v>35</v>
      </c>
      <c r="BT35" s="16">
        <v>2240</v>
      </c>
      <c r="BU35" s="50">
        <f t="shared" si="69"/>
        <v>1998</v>
      </c>
      <c r="BV35" s="49"/>
      <c r="BW35" s="49"/>
      <c r="BX35" s="45">
        <f t="shared" ref="BX35:BX49" si="117">BU35+BV35-BW35</f>
        <v>1998</v>
      </c>
      <c r="BZ35" s="21" t="s">
        <v>35</v>
      </c>
      <c r="CA35" s="16">
        <v>2240</v>
      </c>
      <c r="CB35" s="50">
        <f t="shared" si="70"/>
        <v>1998</v>
      </c>
      <c r="CC35" s="49"/>
      <c r="CD35" s="49"/>
      <c r="CE35" s="45">
        <f t="shared" ref="CE35:CE49" si="118">CB35+CC35-CD35</f>
        <v>1998</v>
      </c>
    </row>
    <row r="36" spans="1:83" s="27" customFormat="1" ht="15.75" thickBot="1">
      <c r="A36" s="24" t="s">
        <v>125</v>
      </c>
      <c r="B36" s="23">
        <v>2240</v>
      </c>
      <c r="C36" s="49">
        <v>600</v>
      </c>
      <c r="D36" s="49"/>
      <c r="E36" s="49"/>
      <c r="F36" s="45">
        <f t="shared" si="107"/>
        <v>600</v>
      </c>
      <c r="H36" s="24" t="s">
        <v>125</v>
      </c>
      <c r="I36" s="23">
        <v>2240</v>
      </c>
      <c r="J36" s="50">
        <f t="shared" si="60"/>
        <v>600</v>
      </c>
      <c r="K36" s="49"/>
      <c r="L36" s="121">
        <v>600</v>
      </c>
      <c r="M36" s="45">
        <f t="shared" si="108"/>
        <v>0</v>
      </c>
      <c r="O36" s="24" t="s">
        <v>125</v>
      </c>
      <c r="P36" s="23">
        <v>2240</v>
      </c>
      <c r="Q36" s="50">
        <f t="shared" si="61"/>
        <v>0</v>
      </c>
      <c r="R36" s="49"/>
      <c r="S36" s="121"/>
      <c r="T36" s="45">
        <f t="shared" si="109"/>
        <v>0</v>
      </c>
      <c r="V36" s="24" t="s">
        <v>125</v>
      </c>
      <c r="W36" s="23">
        <v>2240</v>
      </c>
      <c r="X36" s="50">
        <f t="shared" si="62"/>
        <v>0</v>
      </c>
      <c r="Y36" s="49"/>
      <c r="Z36" s="121"/>
      <c r="AA36" s="45">
        <f t="shared" si="110"/>
        <v>0</v>
      </c>
      <c r="AB36" s="28"/>
      <c r="AC36" s="24" t="s">
        <v>125</v>
      </c>
      <c r="AD36" s="23">
        <v>2240</v>
      </c>
      <c r="AE36" s="50">
        <f t="shared" si="63"/>
        <v>0</v>
      </c>
      <c r="AF36" s="49"/>
      <c r="AG36" s="121"/>
      <c r="AH36" s="45">
        <f t="shared" si="111"/>
        <v>0</v>
      </c>
      <c r="AJ36" s="24" t="s">
        <v>125</v>
      </c>
      <c r="AK36" s="23">
        <v>2240</v>
      </c>
      <c r="AL36" s="50">
        <f t="shared" si="64"/>
        <v>0</v>
      </c>
      <c r="AM36" s="49"/>
      <c r="AN36" s="121"/>
      <c r="AO36" s="45">
        <f t="shared" si="112"/>
        <v>0</v>
      </c>
      <c r="AQ36" s="24" t="s">
        <v>125</v>
      </c>
      <c r="AR36" s="23">
        <v>2240</v>
      </c>
      <c r="AS36" s="50">
        <f t="shared" si="65"/>
        <v>0</v>
      </c>
      <c r="AT36" s="49"/>
      <c r="AU36" s="121"/>
      <c r="AV36" s="45">
        <f t="shared" si="113"/>
        <v>0</v>
      </c>
      <c r="AX36" s="24" t="s">
        <v>125</v>
      </c>
      <c r="AY36" s="23">
        <v>2240</v>
      </c>
      <c r="AZ36" s="50">
        <f t="shared" si="66"/>
        <v>0</v>
      </c>
      <c r="BA36" s="49"/>
      <c r="BB36" s="49"/>
      <c r="BC36" s="45">
        <f t="shared" si="114"/>
        <v>0</v>
      </c>
      <c r="BE36" s="24" t="s">
        <v>125</v>
      </c>
      <c r="BF36" s="23">
        <v>2240</v>
      </c>
      <c r="BG36" s="50">
        <f t="shared" si="67"/>
        <v>0</v>
      </c>
      <c r="BH36" s="49"/>
      <c r="BI36" s="49"/>
      <c r="BJ36" s="45">
        <f t="shared" si="115"/>
        <v>0</v>
      </c>
      <c r="BL36" s="24" t="s">
        <v>125</v>
      </c>
      <c r="BM36" s="23">
        <v>2240</v>
      </c>
      <c r="BN36" s="50">
        <f t="shared" si="68"/>
        <v>0</v>
      </c>
      <c r="BO36" s="49"/>
      <c r="BP36" s="49"/>
      <c r="BQ36" s="45">
        <f t="shared" si="116"/>
        <v>0</v>
      </c>
      <c r="BS36" s="24" t="s">
        <v>125</v>
      </c>
      <c r="BT36" s="23">
        <v>2240</v>
      </c>
      <c r="BU36" s="50">
        <f t="shared" si="69"/>
        <v>0</v>
      </c>
      <c r="BV36" s="49"/>
      <c r="BW36" s="49"/>
      <c r="BX36" s="45">
        <f t="shared" si="117"/>
        <v>0</v>
      </c>
      <c r="BZ36" s="24" t="s">
        <v>125</v>
      </c>
      <c r="CA36" s="23">
        <v>2240</v>
      </c>
      <c r="CB36" s="50">
        <f t="shared" si="70"/>
        <v>0</v>
      </c>
      <c r="CC36" s="49"/>
      <c r="CD36" s="49"/>
      <c r="CE36" s="45">
        <f t="shared" si="118"/>
        <v>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49"/>
      <c r="F37" s="45">
        <f t="shared" si="107"/>
        <v>1000</v>
      </c>
      <c r="H37" s="24" t="s">
        <v>127</v>
      </c>
      <c r="I37" s="23">
        <v>2240</v>
      </c>
      <c r="J37" s="50">
        <f t="shared" si="60"/>
        <v>1000</v>
      </c>
      <c r="K37" s="49"/>
      <c r="L37" s="121"/>
      <c r="M37" s="45">
        <f t="shared" si="108"/>
        <v>1000</v>
      </c>
      <c r="O37" s="24" t="s">
        <v>127</v>
      </c>
      <c r="P37" s="23">
        <v>2240</v>
      </c>
      <c r="Q37" s="50">
        <f t="shared" si="61"/>
        <v>1000</v>
      </c>
      <c r="R37" s="49"/>
      <c r="S37" s="121"/>
      <c r="T37" s="45">
        <f t="shared" si="109"/>
        <v>1000</v>
      </c>
      <c r="V37" s="24" t="s">
        <v>127</v>
      </c>
      <c r="W37" s="23">
        <v>2240</v>
      </c>
      <c r="X37" s="50">
        <f t="shared" si="62"/>
        <v>1000</v>
      </c>
      <c r="Y37" s="49"/>
      <c r="Z37" s="121"/>
      <c r="AA37" s="45">
        <f t="shared" si="110"/>
        <v>1000</v>
      </c>
      <c r="AB37" s="28"/>
      <c r="AC37" s="24" t="s">
        <v>127</v>
      </c>
      <c r="AD37" s="23">
        <v>2240</v>
      </c>
      <c r="AE37" s="50">
        <f t="shared" si="63"/>
        <v>1000</v>
      </c>
      <c r="AF37" s="49"/>
      <c r="AG37" s="121"/>
      <c r="AH37" s="45">
        <f t="shared" si="111"/>
        <v>1000</v>
      </c>
      <c r="AJ37" s="24" t="s">
        <v>127</v>
      </c>
      <c r="AK37" s="23">
        <v>2240</v>
      </c>
      <c r="AL37" s="50">
        <f t="shared" si="64"/>
        <v>1000</v>
      </c>
      <c r="AM37" s="49"/>
      <c r="AN37" s="121"/>
      <c r="AO37" s="45">
        <f t="shared" si="112"/>
        <v>1000</v>
      </c>
      <c r="AQ37" s="24" t="s">
        <v>127</v>
      </c>
      <c r="AR37" s="23">
        <v>2240</v>
      </c>
      <c r="AS37" s="50">
        <f t="shared" si="65"/>
        <v>1000</v>
      </c>
      <c r="AT37" s="49"/>
      <c r="AU37" s="121"/>
      <c r="AV37" s="45">
        <f t="shared" si="113"/>
        <v>1000</v>
      </c>
      <c r="AX37" s="24" t="s">
        <v>127</v>
      </c>
      <c r="AY37" s="23">
        <v>2240</v>
      </c>
      <c r="AZ37" s="50">
        <f t="shared" si="66"/>
        <v>1000</v>
      </c>
      <c r="BA37" s="49"/>
      <c r="BB37" s="49"/>
      <c r="BC37" s="45">
        <f t="shared" si="114"/>
        <v>1000</v>
      </c>
      <c r="BE37" s="24" t="s">
        <v>127</v>
      </c>
      <c r="BF37" s="23">
        <v>2240</v>
      </c>
      <c r="BG37" s="50">
        <f t="shared" si="67"/>
        <v>1000</v>
      </c>
      <c r="BH37" s="49"/>
      <c r="BI37" s="49"/>
      <c r="BJ37" s="45">
        <f t="shared" si="115"/>
        <v>1000</v>
      </c>
      <c r="BL37" s="24" t="s">
        <v>127</v>
      </c>
      <c r="BM37" s="23">
        <v>2240</v>
      </c>
      <c r="BN37" s="50">
        <f t="shared" si="68"/>
        <v>1000</v>
      </c>
      <c r="BO37" s="49"/>
      <c r="BP37" s="49"/>
      <c r="BQ37" s="45">
        <f t="shared" si="116"/>
        <v>1000</v>
      </c>
      <c r="BS37" s="24" t="s">
        <v>127</v>
      </c>
      <c r="BT37" s="23">
        <v>2240</v>
      </c>
      <c r="BU37" s="50">
        <f t="shared" si="69"/>
        <v>1000</v>
      </c>
      <c r="BV37" s="49"/>
      <c r="BW37" s="49"/>
      <c r="BX37" s="45">
        <f t="shared" si="117"/>
        <v>1000</v>
      </c>
      <c r="BZ37" s="24" t="s">
        <v>127</v>
      </c>
      <c r="CA37" s="23">
        <v>2240</v>
      </c>
      <c r="CB37" s="50">
        <f t="shared" si="70"/>
        <v>1000</v>
      </c>
      <c r="CC37" s="49"/>
      <c r="CD37" s="49"/>
      <c r="CE37" s="45">
        <f t="shared" si="118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1050</v>
      </c>
      <c r="D38" s="49"/>
      <c r="E38" s="49"/>
      <c r="F38" s="45">
        <f t="shared" si="107"/>
        <v>1050</v>
      </c>
      <c r="H38" s="24" t="s">
        <v>128</v>
      </c>
      <c r="I38" s="23">
        <v>2240</v>
      </c>
      <c r="J38" s="50">
        <f t="shared" si="60"/>
        <v>1050</v>
      </c>
      <c r="K38" s="49"/>
      <c r="L38" s="121"/>
      <c r="M38" s="45">
        <f t="shared" si="108"/>
        <v>1050</v>
      </c>
      <c r="O38" s="24" t="s">
        <v>128</v>
      </c>
      <c r="P38" s="23">
        <v>2240</v>
      </c>
      <c r="Q38" s="50">
        <f t="shared" si="61"/>
        <v>1050</v>
      </c>
      <c r="R38" s="49"/>
      <c r="S38" s="121"/>
      <c r="T38" s="45">
        <f t="shared" si="109"/>
        <v>1050</v>
      </c>
      <c r="V38" s="24" t="s">
        <v>128</v>
      </c>
      <c r="W38" s="23">
        <v>2240</v>
      </c>
      <c r="X38" s="50">
        <f t="shared" si="62"/>
        <v>1050</v>
      </c>
      <c r="Y38" s="49"/>
      <c r="Z38" s="121"/>
      <c r="AA38" s="45">
        <f t="shared" si="110"/>
        <v>1050</v>
      </c>
      <c r="AB38" s="28"/>
      <c r="AC38" s="24" t="s">
        <v>128</v>
      </c>
      <c r="AD38" s="23">
        <v>2240</v>
      </c>
      <c r="AE38" s="50">
        <f t="shared" si="63"/>
        <v>1050</v>
      </c>
      <c r="AF38" s="49"/>
      <c r="AG38" s="121"/>
      <c r="AH38" s="45">
        <f t="shared" si="111"/>
        <v>1050</v>
      </c>
      <c r="AJ38" s="24" t="s">
        <v>128</v>
      </c>
      <c r="AK38" s="23">
        <v>2240</v>
      </c>
      <c r="AL38" s="50">
        <f t="shared" si="64"/>
        <v>1050</v>
      </c>
      <c r="AM38" s="49"/>
      <c r="AN38" s="121"/>
      <c r="AO38" s="45">
        <f t="shared" si="112"/>
        <v>1050</v>
      </c>
      <c r="AQ38" s="24" t="s">
        <v>128</v>
      </c>
      <c r="AR38" s="23">
        <v>2240</v>
      </c>
      <c r="AS38" s="50">
        <f t="shared" si="65"/>
        <v>1050</v>
      </c>
      <c r="AT38" s="49"/>
      <c r="AU38" s="121"/>
      <c r="AV38" s="45">
        <f t="shared" si="113"/>
        <v>1050</v>
      </c>
      <c r="AX38" s="24" t="s">
        <v>128</v>
      </c>
      <c r="AY38" s="23">
        <v>2240</v>
      </c>
      <c r="AZ38" s="50">
        <f t="shared" si="66"/>
        <v>1050</v>
      </c>
      <c r="BA38" s="49"/>
      <c r="BB38" s="49"/>
      <c r="BC38" s="45">
        <f t="shared" si="114"/>
        <v>1050</v>
      </c>
      <c r="BE38" s="24" t="s">
        <v>128</v>
      </c>
      <c r="BF38" s="23">
        <v>2240</v>
      </c>
      <c r="BG38" s="50">
        <f t="shared" si="67"/>
        <v>1050</v>
      </c>
      <c r="BH38" s="49"/>
      <c r="BI38" s="49"/>
      <c r="BJ38" s="45">
        <f t="shared" si="115"/>
        <v>1050</v>
      </c>
      <c r="BL38" s="24" t="s">
        <v>128</v>
      </c>
      <c r="BM38" s="23">
        <v>2240</v>
      </c>
      <c r="BN38" s="50">
        <f t="shared" si="68"/>
        <v>1050</v>
      </c>
      <c r="BO38" s="49"/>
      <c r="BP38" s="49"/>
      <c r="BQ38" s="45">
        <f t="shared" si="116"/>
        <v>1050</v>
      </c>
      <c r="BS38" s="24" t="s">
        <v>128</v>
      </c>
      <c r="BT38" s="23">
        <v>2240</v>
      </c>
      <c r="BU38" s="50">
        <f t="shared" si="69"/>
        <v>1050</v>
      </c>
      <c r="BV38" s="49"/>
      <c r="BW38" s="49"/>
      <c r="BX38" s="45">
        <f t="shared" si="117"/>
        <v>1050</v>
      </c>
      <c r="BZ38" s="24" t="s">
        <v>128</v>
      </c>
      <c r="CA38" s="23">
        <v>2240</v>
      </c>
      <c r="CB38" s="50">
        <f t="shared" si="70"/>
        <v>1050</v>
      </c>
      <c r="CC38" s="49"/>
      <c r="CD38" s="49"/>
      <c r="CE38" s="45">
        <f t="shared" si="118"/>
        <v>1050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49"/>
      <c r="F39" s="45">
        <f t="shared" si="107"/>
        <v>1300</v>
      </c>
      <c r="H39" s="24" t="s">
        <v>129</v>
      </c>
      <c r="I39" s="23">
        <v>2240</v>
      </c>
      <c r="J39" s="50">
        <f t="shared" si="60"/>
        <v>1300</v>
      </c>
      <c r="K39" s="49"/>
      <c r="L39" s="121"/>
      <c r="M39" s="45">
        <f t="shared" si="108"/>
        <v>1300</v>
      </c>
      <c r="O39" s="24" t="s">
        <v>129</v>
      </c>
      <c r="P39" s="23">
        <v>2240</v>
      </c>
      <c r="Q39" s="50">
        <f t="shared" si="61"/>
        <v>1300</v>
      </c>
      <c r="R39" s="49"/>
      <c r="S39" s="121"/>
      <c r="T39" s="45">
        <f t="shared" si="109"/>
        <v>1300</v>
      </c>
      <c r="V39" s="24" t="s">
        <v>129</v>
      </c>
      <c r="W39" s="23">
        <v>2240</v>
      </c>
      <c r="X39" s="50">
        <f t="shared" si="62"/>
        <v>1300</v>
      </c>
      <c r="Y39" s="49"/>
      <c r="Z39" s="121"/>
      <c r="AA39" s="45">
        <f t="shared" si="110"/>
        <v>1300</v>
      </c>
      <c r="AB39" s="28"/>
      <c r="AC39" s="24" t="s">
        <v>129</v>
      </c>
      <c r="AD39" s="23">
        <v>2240</v>
      </c>
      <c r="AE39" s="50">
        <f t="shared" si="63"/>
        <v>1300</v>
      </c>
      <c r="AF39" s="49"/>
      <c r="AG39" s="121"/>
      <c r="AH39" s="45">
        <f t="shared" si="111"/>
        <v>1300</v>
      </c>
      <c r="AJ39" s="24" t="s">
        <v>129</v>
      </c>
      <c r="AK39" s="23">
        <v>2240</v>
      </c>
      <c r="AL39" s="50">
        <f t="shared" si="64"/>
        <v>1300</v>
      </c>
      <c r="AM39" s="49"/>
      <c r="AN39" s="121"/>
      <c r="AO39" s="45">
        <f t="shared" si="112"/>
        <v>1300</v>
      </c>
      <c r="AQ39" s="24" t="s">
        <v>129</v>
      </c>
      <c r="AR39" s="23">
        <v>2240</v>
      </c>
      <c r="AS39" s="50">
        <f t="shared" si="65"/>
        <v>1300</v>
      </c>
      <c r="AT39" s="49"/>
      <c r="AU39" s="121"/>
      <c r="AV39" s="45">
        <f t="shared" si="113"/>
        <v>1300</v>
      </c>
      <c r="AX39" s="24" t="s">
        <v>129</v>
      </c>
      <c r="AY39" s="23">
        <v>2240</v>
      </c>
      <c r="AZ39" s="50">
        <f t="shared" si="66"/>
        <v>1300</v>
      </c>
      <c r="BA39" s="49"/>
      <c r="BB39" s="49"/>
      <c r="BC39" s="45">
        <f t="shared" si="114"/>
        <v>1300</v>
      </c>
      <c r="BE39" s="24" t="s">
        <v>129</v>
      </c>
      <c r="BF39" s="23">
        <v>2240</v>
      </c>
      <c r="BG39" s="50">
        <f t="shared" si="67"/>
        <v>1300</v>
      </c>
      <c r="BH39" s="49"/>
      <c r="BI39" s="49"/>
      <c r="BJ39" s="45">
        <f t="shared" si="115"/>
        <v>1300</v>
      </c>
      <c r="BL39" s="24" t="s">
        <v>129</v>
      </c>
      <c r="BM39" s="23">
        <v>2240</v>
      </c>
      <c r="BN39" s="50">
        <f t="shared" si="68"/>
        <v>1300</v>
      </c>
      <c r="BO39" s="49"/>
      <c r="BP39" s="49"/>
      <c r="BQ39" s="45">
        <f t="shared" si="116"/>
        <v>1300</v>
      </c>
      <c r="BS39" s="24" t="s">
        <v>129</v>
      </c>
      <c r="BT39" s="23">
        <v>2240</v>
      </c>
      <c r="BU39" s="50">
        <f t="shared" si="69"/>
        <v>1300</v>
      </c>
      <c r="BV39" s="49"/>
      <c r="BW39" s="49"/>
      <c r="BX39" s="45">
        <f t="shared" si="117"/>
        <v>1300</v>
      </c>
      <c r="BZ39" s="24" t="s">
        <v>129</v>
      </c>
      <c r="CA39" s="23">
        <v>2240</v>
      </c>
      <c r="CB39" s="50">
        <f t="shared" si="70"/>
        <v>1300</v>
      </c>
      <c r="CC39" s="49"/>
      <c r="CD39" s="49"/>
      <c r="CE39" s="45">
        <f t="shared" si="118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f>1737+190</f>
        <v>1927</v>
      </c>
      <c r="D40" s="49"/>
      <c r="E40" s="49"/>
      <c r="F40" s="45">
        <f t="shared" si="107"/>
        <v>1927</v>
      </c>
      <c r="H40" s="21" t="s">
        <v>41</v>
      </c>
      <c r="I40" s="16">
        <v>2240</v>
      </c>
      <c r="J40" s="50">
        <f t="shared" si="60"/>
        <v>1927</v>
      </c>
      <c r="K40" s="49"/>
      <c r="L40" s="121"/>
      <c r="M40" s="45">
        <f t="shared" si="108"/>
        <v>1927</v>
      </c>
      <c r="O40" s="21" t="s">
        <v>41</v>
      </c>
      <c r="P40" s="16">
        <v>2240</v>
      </c>
      <c r="Q40" s="50">
        <f t="shared" si="61"/>
        <v>1927</v>
      </c>
      <c r="R40" s="49"/>
      <c r="S40" s="121"/>
      <c r="T40" s="45">
        <f t="shared" si="109"/>
        <v>1927</v>
      </c>
      <c r="V40" s="21" t="s">
        <v>41</v>
      </c>
      <c r="W40" s="16">
        <v>2240</v>
      </c>
      <c r="X40" s="50">
        <f t="shared" si="62"/>
        <v>1927</v>
      </c>
      <c r="Y40" s="49"/>
      <c r="Z40" s="121"/>
      <c r="AA40" s="45">
        <f t="shared" si="110"/>
        <v>1927</v>
      </c>
      <c r="AB40" s="28"/>
      <c r="AC40" s="21" t="s">
        <v>41</v>
      </c>
      <c r="AD40" s="16">
        <v>2240</v>
      </c>
      <c r="AE40" s="50">
        <f t="shared" si="63"/>
        <v>1927</v>
      </c>
      <c r="AF40" s="49"/>
      <c r="AG40" s="121"/>
      <c r="AH40" s="45">
        <f t="shared" si="111"/>
        <v>1927</v>
      </c>
      <c r="AJ40" s="21" t="s">
        <v>41</v>
      </c>
      <c r="AK40" s="16">
        <v>2240</v>
      </c>
      <c r="AL40" s="50">
        <f t="shared" si="64"/>
        <v>1927</v>
      </c>
      <c r="AM40" s="49"/>
      <c r="AN40" s="121"/>
      <c r="AO40" s="45">
        <f t="shared" si="112"/>
        <v>1927</v>
      </c>
      <c r="AQ40" s="21" t="s">
        <v>41</v>
      </c>
      <c r="AR40" s="16">
        <v>2240</v>
      </c>
      <c r="AS40" s="50">
        <f t="shared" si="65"/>
        <v>1927</v>
      </c>
      <c r="AT40" s="49"/>
      <c r="AU40" s="121">
        <f>1243.2+684</f>
        <v>1927.2</v>
      </c>
      <c r="AV40" s="45">
        <f t="shared" si="113"/>
        <v>-0.20000000000004547</v>
      </c>
      <c r="AX40" s="21" t="s">
        <v>41</v>
      </c>
      <c r="AY40" s="16">
        <v>2240</v>
      </c>
      <c r="AZ40" s="50">
        <f t="shared" si="66"/>
        <v>-0.20000000000004547</v>
      </c>
      <c r="BA40" s="49"/>
      <c r="BB40" s="49"/>
      <c r="BC40" s="45">
        <f t="shared" si="114"/>
        <v>-0.20000000000004547</v>
      </c>
      <c r="BE40" s="21" t="s">
        <v>41</v>
      </c>
      <c r="BF40" s="16">
        <v>2240</v>
      </c>
      <c r="BG40" s="50">
        <f t="shared" si="67"/>
        <v>-0.20000000000004547</v>
      </c>
      <c r="BH40" s="49"/>
      <c r="BI40" s="49"/>
      <c r="BJ40" s="45">
        <f t="shared" si="115"/>
        <v>-0.20000000000004547</v>
      </c>
      <c r="BL40" s="21" t="s">
        <v>41</v>
      </c>
      <c r="BM40" s="16">
        <v>2240</v>
      </c>
      <c r="BN40" s="50">
        <f t="shared" si="68"/>
        <v>-0.20000000000004547</v>
      </c>
      <c r="BO40" s="49"/>
      <c r="BP40" s="49"/>
      <c r="BQ40" s="45">
        <f t="shared" si="116"/>
        <v>-0.20000000000004547</v>
      </c>
      <c r="BS40" s="21" t="s">
        <v>41</v>
      </c>
      <c r="BT40" s="16">
        <v>2240</v>
      </c>
      <c r="BU40" s="50">
        <f t="shared" si="69"/>
        <v>-0.20000000000004547</v>
      </c>
      <c r="BV40" s="49"/>
      <c r="BW40" s="49"/>
      <c r="BX40" s="45">
        <f t="shared" si="117"/>
        <v>-0.20000000000004547</v>
      </c>
      <c r="BZ40" s="21" t="s">
        <v>41</v>
      </c>
      <c r="CA40" s="16">
        <v>2240</v>
      </c>
      <c r="CB40" s="50">
        <f t="shared" si="70"/>
        <v>-0.20000000000004547</v>
      </c>
      <c r="CC40" s="49"/>
      <c r="CD40" s="49"/>
      <c r="CE40" s="45">
        <f t="shared" si="118"/>
        <v>-0.20000000000004547</v>
      </c>
    </row>
    <row r="41" spans="1:83" s="27" customFormat="1" ht="15.75" customHeight="1" thickBot="1">
      <c r="A41" s="21" t="s">
        <v>47</v>
      </c>
      <c r="B41" s="16">
        <v>2240</v>
      </c>
      <c r="C41" s="49">
        <f>2700+2200</f>
        <v>4900</v>
      </c>
      <c r="D41" s="49"/>
      <c r="E41" s="49"/>
      <c r="F41" s="45">
        <f t="shared" si="107"/>
        <v>4900</v>
      </c>
      <c r="H41" s="21" t="s">
        <v>47</v>
      </c>
      <c r="I41" s="16">
        <v>2240</v>
      </c>
      <c r="J41" s="50">
        <f t="shared" si="60"/>
        <v>4900</v>
      </c>
      <c r="K41" s="49"/>
      <c r="L41" s="121"/>
      <c r="M41" s="45">
        <f t="shared" si="108"/>
        <v>4900</v>
      </c>
      <c r="O41" s="21" t="s">
        <v>47</v>
      </c>
      <c r="P41" s="16">
        <v>2240</v>
      </c>
      <c r="Q41" s="50">
        <f t="shared" si="61"/>
        <v>4900</v>
      </c>
      <c r="R41" s="49"/>
      <c r="S41" s="121"/>
      <c r="T41" s="45">
        <f t="shared" si="109"/>
        <v>4900</v>
      </c>
      <c r="V41" s="21" t="s">
        <v>47</v>
      </c>
      <c r="W41" s="16">
        <v>2240</v>
      </c>
      <c r="X41" s="50">
        <f t="shared" si="62"/>
        <v>4900</v>
      </c>
      <c r="Y41" s="49"/>
      <c r="Z41" s="121"/>
      <c r="AA41" s="45">
        <f t="shared" si="110"/>
        <v>4900</v>
      </c>
      <c r="AB41" s="28"/>
      <c r="AC41" s="21" t="s">
        <v>47</v>
      </c>
      <c r="AD41" s="16">
        <v>2240</v>
      </c>
      <c r="AE41" s="50">
        <f t="shared" si="63"/>
        <v>4900</v>
      </c>
      <c r="AF41" s="49"/>
      <c r="AG41" s="121"/>
      <c r="AH41" s="45">
        <f t="shared" si="111"/>
        <v>4900</v>
      </c>
      <c r="AJ41" s="21" t="s">
        <v>47</v>
      </c>
      <c r="AK41" s="16">
        <v>2240</v>
      </c>
      <c r="AL41" s="50">
        <f t="shared" si="64"/>
        <v>4900</v>
      </c>
      <c r="AM41" s="49"/>
      <c r="AN41" s="121"/>
      <c r="AO41" s="45">
        <f t="shared" si="112"/>
        <v>4900</v>
      </c>
      <c r="AQ41" s="21" t="s">
        <v>47</v>
      </c>
      <c r="AR41" s="16">
        <v>2240</v>
      </c>
      <c r="AS41" s="50">
        <f t="shared" si="65"/>
        <v>4900</v>
      </c>
      <c r="AT41" s="49"/>
      <c r="AU41" s="121"/>
      <c r="AV41" s="45">
        <f t="shared" si="113"/>
        <v>4900</v>
      </c>
      <c r="AX41" s="21" t="s">
        <v>47</v>
      </c>
      <c r="AY41" s="16">
        <v>2240</v>
      </c>
      <c r="AZ41" s="50">
        <f t="shared" si="66"/>
        <v>4900</v>
      </c>
      <c r="BA41" s="49"/>
      <c r="BB41" s="49"/>
      <c r="BC41" s="45">
        <f t="shared" si="114"/>
        <v>4900</v>
      </c>
      <c r="BE41" s="21" t="s">
        <v>47</v>
      </c>
      <c r="BF41" s="16">
        <v>2240</v>
      </c>
      <c r="BG41" s="50">
        <f t="shared" si="67"/>
        <v>4900</v>
      </c>
      <c r="BH41" s="49"/>
      <c r="BI41" s="49"/>
      <c r="BJ41" s="45">
        <f t="shared" si="115"/>
        <v>4900</v>
      </c>
      <c r="BL41" s="21" t="s">
        <v>47</v>
      </c>
      <c r="BM41" s="16">
        <v>2240</v>
      </c>
      <c r="BN41" s="50">
        <f t="shared" si="68"/>
        <v>4900</v>
      </c>
      <c r="BO41" s="49"/>
      <c r="BP41" s="49"/>
      <c r="BQ41" s="45">
        <f t="shared" si="116"/>
        <v>4900</v>
      </c>
      <c r="BS41" s="21" t="s">
        <v>47</v>
      </c>
      <c r="BT41" s="16">
        <v>2240</v>
      </c>
      <c r="BU41" s="50">
        <f t="shared" si="69"/>
        <v>4900</v>
      </c>
      <c r="BV41" s="49"/>
      <c r="BW41" s="49"/>
      <c r="BX41" s="45">
        <f t="shared" si="117"/>
        <v>4900</v>
      </c>
      <c r="BZ41" s="21" t="s">
        <v>47</v>
      </c>
      <c r="CA41" s="16">
        <v>2240</v>
      </c>
      <c r="CB41" s="50">
        <f t="shared" si="70"/>
        <v>4900</v>
      </c>
      <c r="CC41" s="49"/>
      <c r="CD41" s="49"/>
      <c r="CE41" s="45">
        <f t="shared" si="118"/>
        <v>4900</v>
      </c>
    </row>
    <row r="42" spans="1:83" s="27" customFormat="1" ht="15.75" customHeight="1" thickBot="1">
      <c r="A42" s="21" t="s">
        <v>45</v>
      </c>
      <c r="B42" s="16">
        <v>2240</v>
      </c>
      <c r="C42" s="49">
        <v>820</v>
      </c>
      <c r="D42" s="49"/>
      <c r="E42" s="49"/>
      <c r="F42" s="45">
        <f t="shared" si="107"/>
        <v>820</v>
      </c>
      <c r="H42" s="21" t="s">
        <v>45</v>
      </c>
      <c r="I42" s="16">
        <v>2240</v>
      </c>
      <c r="J42" s="50">
        <f t="shared" si="60"/>
        <v>820</v>
      </c>
      <c r="K42" s="49"/>
      <c r="L42" s="121">
        <v>820</v>
      </c>
      <c r="M42" s="45">
        <f t="shared" si="108"/>
        <v>0</v>
      </c>
      <c r="O42" s="21" t="s">
        <v>45</v>
      </c>
      <c r="P42" s="16">
        <v>2240</v>
      </c>
      <c r="Q42" s="50">
        <f t="shared" si="61"/>
        <v>0</v>
      </c>
      <c r="R42" s="49"/>
      <c r="S42" s="121"/>
      <c r="T42" s="45">
        <f t="shared" si="109"/>
        <v>0</v>
      </c>
      <c r="V42" s="21" t="s">
        <v>45</v>
      </c>
      <c r="W42" s="16">
        <v>2240</v>
      </c>
      <c r="X42" s="50">
        <f t="shared" si="62"/>
        <v>0</v>
      </c>
      <c r="Y42" s="49"/>
      <c r="Z42" s="121"/>
      <c r="AA42" s="45">
        <f t="shared" si="110"/>
        <v>0</v>
      </c>
      <c r="AB42" s="28"/>
      <c r="AC42" s="21" t="s">
        <v>45</v>
      </c>
      <c r="AD42" s="16">
        <v>2240</v>
      </c>
      <c r="AE42" s="50">
        <f t="shared" si="63"/>
        <v>0</v>
      </c>
      <c r="AF42" s="49"/>
      <c r="AG42" s="121"/>
      <c r="AH42" s="45">
        <f t="shared" si="111"/>
        <v>0</v>
      </c>
      <c r="AJ42" s="21" t="s">
        <v>45</v>
      </c>
      <c r="AK42" s="16">
        <v>2240</v>
      </c>
      <c r="AL42" s="50">
        <f t="shared" si="64"/>
        <v>0</v>
      </c>
      <c r="AM42" s="49"/>
      <c r="AN42" s="121"/>
      <c r="AO42" s="45">
        <f t="shared" si="112"/>
        <v>0</v>
      </c>
      <c r="AQ42" s="21" t="s">
        <v>45</v>
      </c>
      <c r="AR42" s="16">
        <v>2240</v>
      </c>
      <c r="AS42" s="50">
        <f t="shared" si="65"/>
        <v>0</v>
      </c>
      <c r="AT42" s="49"/>
      <c r="AU42" s="121"/>
      <c r="AV42" s="45">
        <f t="shared" si="113"/>
        <v>0</v>
      </c>
      <c r="AX42" s="21" t="s">
        <v>45</v>
      </c>
      <c r="AY42" s="16">
        <v>2240</v>
      </c>
      <c r="AZ42" s="50">
        <f t="shared" si="66"/>
        <v>0</v>
      </c>
      <c r="BA42" s="49"/>
      <c r="BB42" s="49"/>
      <c r="BC42" s="45">
        <f t="shared" si="114"/>
        <v>0</v>
      </c>
      <c r="BE42" s="21" t="s">
        <v>45</v>
      </c>
      <c r="BF42" s="16">
        <v>2240</v>
      </c>
      <c r="BG42" s="50">
        <f t="shared" si="67"/>
        <v>0</v>
      </c>
      <c r="BH42" s="49"/>
      <c r="BI42" s="49"/>
      <c r="BJ42" s="45">
        <f t="shared" si="115"/>
        <v>0</v>
      </c>
      <c r="BL42" s="21" t="s">
        <v>45</v>
      </c>
      <c r="BM42" s="16">
        <v>2240</v>
      </c>
      <c r="BN42" s="50">
        <f t="shared" si="68"/>
        <v>0</v>
      </c>
      <c r="BO42" s="49"/>
      <c r="BP42" s="49"/>
      <c r="BQ42" s="45">
        <f t="shared" si="116"/>
        <v>0</v>
      </c>
      <c r="BS42" s="21" t="s">
        <v>45</v>
      </c>
      <c r="BT42" s="16">
        <v>2240</v>
      </c>
      <c r="BU42" s="50">
        <f t="shared" si="69"/>
        <v>0</v>
      </c>
      <c r="BV42" s="49"/>
      <c r="BW42" s="49"/>
      <c r="BX42" s="45">
        <f t="shared" si="117"/>
        <v>0</v>
      </c>
      <c r="BZ42" s="21" t="s">
        <v>45</v>
      </c>
      <c r="CA42" s="16">
        <v>2240</v>
      </c>
      <c r="CB42" s="50">
        <f t="shared" si="70"/>
        <v>0</v>
      </c>
      <c r="CC42" s="49"/>
      <c r="CD42" s="49"/>
      <c r="CE42" s="45">
        <f t="shared" si="118"/>
        <v>0</v>
      </c>
    </row>
    <row r="43" spans="1:83" s="27" customFormat="1" ht="15.75" customHeight="1" thickBot="1">
      <c r="A43" s="24" t="s">
        <v>137</v>
      </c>
      <c r="B43" s="23">
        <v>2240</v>
      </c>
      <c r="C43" s="49">
        <v>250</v>
      </c>
      <c r="D43" s="49"/>
      <c r="E43" s="49"/>
      <c r="F43" s="45">
        <f t="shared" si="107"/>
        <v>250</v>
      </c>
      <c r="H43" s="24" t="s">
        <v>137</v>
      </c>
      <c r="I43" s="23">
        <v>2240</v>
      </c>
      <c r="J43" s="50">
        <f t="shared" si="60"/>
        <v>250</v>
      </c>
      <c r="K43" s="49"/>
      <c r="L43" s="121"/>
      <c r="M43" s="45">
        <f t="shared" si="108"/>
        <v>250</v>
      </c>
      <c r="O43" s="24" t="s">
        <v>137</v>
      </c>
      <c r="P43" s="23">
        <v>2240</v>
      </c>
      <c r="Q43" s="50">
        <f t="shared" si="61"/>
        <v>250</v>
      </c>
      <c r="R43" s="49"/>
      <c r="S43" s="121"/>
      <c r="T43" s="45">
        <f t="shared" si="109"/>
        <v>250</v>
      </c>
      <c r="V43" s="24" t="s">
        <v>137</v>
      </c>
      <c r="W43" s="23">
        <v>2240</v>
      </c>
      <c r="X43" s="50">
        <f t="shared" si="62"/>
        <v>250</v>
      </c>
      <c r="Y43" s="49"/>
      <c r="Z43" s="121"/>
      <c r="AA43" s="45">
        <f t="shared" si="110"/>
        <v>250</v>
      </c>
      <c r="AB43" s="28"/>
      <c r="AC43" s="24" t="s">
        <v>137</v>
      </c>
      <c r="AD43" s="23">
        <v>2240</v>
      </c>
      <c r="AE43" s="50">
        <f t="shared" si="63"/>
        <v>250</v>
      </c>
      <c r="AF43" s="49"/>
      <c r="AG43" s="121"/>
      <c r="AH43" s="45">
        <f t="shared" si="111"/>
        <v>250</v>
      </c>
      <c r="AJ43" s="24" t="s">
        <v>137</v>
      </c>
      <c r="AK43" s="23">
        <v>2240</v>
      </c>
      <c r="AL43" s="50">
        <f t="shared" si="64"/>
        <v>250</v>
      </c>
      <c r="AM43" s="49"/>
      <c r="AN43" s="121"/>
      <c r="AO43" s="45">
        <f t="shared" si="112"/>
        <v>250</v>
      </c>
      <c r="AQ43" s="24" t="s">
        <v>137</v>
      </c>
      <c r="AR43" s="23">
        <v>2240</v>
      </c>
      <c r="AS43" s="50">
        <f t="shared" si="65"/>
        <v>250</v>
      </c>
      <c r="AT43" s="49"/>
      <c r="AU43" s="121"/>
      <c r="AV43" s="45">
        <f t="shared" si="113"/>
        <v>250</v>
      </c>
      <c r="AX43" s="24" t="s">
        <v>137</v>
      </c>
      <c r="AY43" s="23">
        <v>2240</v>
      </c>
      <c r="AZ43" s="50">
        <f t="shared" si="66"/>
        <v>250</v>
      </c>
      <c r="BA43" s="49"/>
      <c r="BB43" s="49"/>
      <c r="BC43" s="45">
        <f t="shared" si="114"/>
        <v>250</v>
      </c>
      <c r="BE43" s="24" t="s">
        <v>137</v>
      </c>
      <c r="BF43" s="23">
        <v>2240</v>
      </c>
      <c r="BG43" s="50">
        <f t="shared" si="67"/>
        <v>250</v>
      </c>
      <c r="BH43" s="49"/>
      <c r="BI43" s="49"/>
      <c r="BJ43" s="45">
        <f t="shared" si="115"/>
        <v>250</v>
      </c>
      <c r="BL43" s="24" t="s">
        <v>137</v>
      </c>
      <c r="BM43" s="23">
        <v>2240</v>
      </c>
      <c r="BN43" s="50">
        <f t="shared" si="68"/>
        <v>250</v>
      </c>
      <c r="BO43" s="49"/>
      <c r="BP43" s="49"/>
      <c r="BQ43" s="45">
        <f t="shared" si="116"/>
        <v>250</v>
      </c>
      <c r="BS43" s="24" t="s">
        <v>137</v>
      </c>
      <c r="BT43" s="23">
        <v>2240</v>
      </c>
      <c r="BU43" s="50">
        <f t="shared" si="69"/>
        <v>250</v>
      </c>
      <c r="BV43" s="49"/>
      <c r="BW43" s="49"/>
      <c r="BX43" s="45">
        <f t="shared" si="117"/>
        <v>250</v>
      </c>
      <c r="BZ43" s="24" t="s">
        <v>137</v>
      </c>
      <c r="CA43" s="23">
        <v>2240</v>
      </c>
      <c r="CB43" s="50">
        <f t="shared" si="70"/>
        <v>250</v>
      </c>
      <c r="CC43" s="49"/>
      <c r="CD43" s="49"/>
      <c r="CE43" s="45">
        <f t="shared" si="118"/>
        <v>250</v>
      </c>
    </row>
    <row r="44" spans="1:83" s="27" customFormat="1" ht="15.75" customHeight="1" thickBot="1">
      <c r="A44" s="21" t="s">
        <v>43</v>
      </c>
      <c r="B44" s="16">
        <v>2240</v>
      </c>
      <c r="C44" s="49">
        <f>1190+170</f>
        <v>1360</v>
      </c>
      <c r="D44" s="49"/>
      <c r="E44" s="49"/>
      <c r="F44" s="45">
        <f t="shared" si="107"/>
        <v>1360</v>
      </c>
      <c r="H44" s="21" t="s">
        <v>43</v>
      </c>
      <c r="I44" s="16">
        <v>2240</v>
      </c>
      <c r="J44" s="50">
        <f t="shared" si="60"/>
        <v>1360</v>
      </c>
      <c r="K44" s="49"/>
      <c r="L44" s="121"/>
      <c r="M44" s="45">
        <f t="shared" si="108"/>
        <v>1360</v>
      </c>
      <c r="O44" s="21" t="s">
        <v>43</v>
      </c>
      <c r="P44" s="16">
        <v>2240</v>
      </c>
      <c r="Q44" s="50">
        <f t="shared" si="61"/>
        <v>1360</v>
      </c>
      <c r="R44" s="49"/>
      <c r="S44" s="121"/>
      <c r="T44" s="45">
        <f t="shared" si="109"/>
        <v>1360</v>
      </c>
      <c r="V44" s="21" t="s">
        <v>43</v>
      </c>
      <c r="W44" s="16">
        <v>2240</v>
      </c>
      <c r="X44" s="50">
        <f t="shared" si="62"/>
        <v>1360</v>
      </c>
      <c r="Y44" s="49"/>
      <c r="Z44" s="121"/>
      <c r="AA44" s="45">
        <f t="shared" si="110"/>
        <v>1360</v>
      </c>
      <c r="AB44" s="28"/>
      <c r="AC44" s="21" t="s">
        <v>43</v>
      </c>
      <c r="AD44" s="16">
        <v>2240</v>
      </c>
      <c r="AE44" s="50">
        <f t="shared" si="63"/>
        <v>1360</v>
      </c>
      <c r="AF44" s="49"/>
      <c r="AG44" s="121"/>
      <c r="AH44" s="45">
        <f t="shared" si="111"/>
        <v>1360</v>
      </c>
      <c r="AJ44" s="21" t="s">
        <v>43</v>
      </c>
      <c r="AK44" s="16">
        <v>2240</v>
      </c>
      <c r="AL44" s="50">
        <f t="shared" si="64"/>
        <v>1360</v>
      </c>
      <c r="AM44" s="49"/>
      <c r="AN44" s="121"/>
      <c r="AO44" s="45">
        <f t="shared" si="112"/>
        <v>1360</v>
      </c>
      <c r="AQ44" s="21" t="s">
        <v>43</v>
      </c>
      <c r="AR44" s="16">
        <v>2240</v>
      </c>
      <c r="AS44" s="50">
        <f t="shared" si="65"/>
        <v>1360</v>
      </c>
      <c r="AT44" s="49"/>
      <c r="AU44" s="121">
        <v>1360</v>
      </c>
      <c r="AV44" s="45">
        <f t="shared" si="113"/>
        <v>0</v>
      </c>
      <c r="AX44" s="21" t="s">
        <v>43</v>
      </c>
      <c r="AY44" s="16">
        <v>2240</v>
      </c>
      <c r="AZ44" s="50">
        <f t="shared" si="66"/>
        <v>0</v>
      </c>
      <c r="BA44" s="49"/>
      <c r="BB44" s="49"/>
      <c r="BC44" s="45">
        <f t="shared" si="114"/>
        <v>0</v>
      </c>
      <c r="BE44" s="21" t="s">
        <v>43</v>
      </c>
      <c r="BF44" s="16">
        <v>2240</v>
      </c>
      <c r="BG44" s="50">
        <f t="shared" si="67"/>
        <v>0</v>
      </c>
      <c r="BH44" s="49"/>
      <c r="BI44" s="49"/>
      <c r="BJ44" s="45">
        <f t="shared" si="115"/>
        <v>0</v>
      </c>
      <c r="BL44" s="21" t="s">
        <v>43</v>
      </c>
      <c r="BM44" s="16">
        <v>2240</v>
      </c>
      <c r="BN44" s="50">
        <f t="shared" si="68"/>
        <v>0</v>
      </c>
      <c r="BO44" s="49"/>
      <c r="BP44" s="49"/>
      <c r="BQ44" s="45">
        <f t="shared" si="116"/>
        <v>0</v>
      </c>
      <c r="BS44" s="21" t="s">
        <v>43</v>
      </c>
      <c r="BT44" s="16">
        <v>2240</v>
      </c>
      <c r="BU44" s="50">
        <f t="shared" si="69"/>
        <v>0</v>
      </c>
      <c r="BV44" s="49"/>
      <c r="BW44" s="49"/>
      <c r="BX44" s="45">
        <f t="shared" si="117"/>
        <v>0</v>
      </c>
      <c r="BZ44" s="21" t="s">
        <v>43</v>
      </c>
      <c r="CA44" s="16">
        <v>2240</v>
      </c>
      <c r="CB44" s="50">
        <f t="shared" si="70"/>
        <v>0</v>
      </c>
      <c r="CC44" s="49"/>
      <c r="CD44" s="49"/>
      <c r="CE44" s="45">
        <f t="shared" si="118"/>
        <v>0</v>
      </c>
    </row>
    <row r="45" spans="1:83" s="27" customFormat="1" ht="15.75" customHeight="1" thickBot="1">
      <c r="A45" s="21" t="s">
        <v>37</v>
      </c>
      <c r="B45" s="16">
        <v>2240</v>
      </c>
      <c r="C45" s="49">
        <v>7560</v>
      </c>
      <c r="D45" s="49"/>
      <c r="E45" s="49"/>
      <c r="F45" s="45">
        <f t="shared" si="107"/>
        <v>7560</v>
      </c>
      <c r="H45" s="21" t="s">
        <v>37</v>
      </c>
      <c r="I45" s="16">
        <v>2240</v>
      </c>
      <c r="J45" s="50">
        <f t="shared" si="60"/>
        <v>7560</v>
      </c>
      <c r="K45" s="49"/>
      <c r="L45" s="121">
        <v>260.86</v>
      </c>
      <c r="M45" s="45">
        <f t="shared" si="108"/>
        <v>7299.14</v>
      </c>
      <c r="O45" s="21" t="s">
        <v>37</v>
      </c>
      <c r="P45" s="16">
        <v>2240</v>
      </c>
      <c r="Q45" s="50">
        <f t="shared" si="61"/>
        <v>7299.14</v>
      </c>
      <c r="R45" s="49"/>
      <c r="S45" s="121">
        <v>434.64</v>
      </c>
      <c r="T45" s="45">
        <f t="shared" si="109"/>
        <v>6864.5</v>
      </c>
      <c r="V45" s="21" t="s">
        <v>37</v>
      </c>
      <c r="W45" s="16">
        <v>2240</v>
      </c>
      <c r="X45" s="50">
        <f t="shared" si="62"/>
        <v>6864.5</v>
      </c>
      <c r="Y45" s="49"/>
      <c r="Z45" s="121">
        <v>1410.86</v>
      </c>
      <c r="AA45" s="45">
        <f t="shared" si="110"/>
        <v>5453.64</v>
      </c>
      <c r="AB45" s="28"/>
      <c r="AC45" s="21" t="s">
        <v>37</v>
      </c>
      <c r="AD45" s="16">
        <v>2240</v>
      </c>
      <c r="AE45" s="50">
        <f t="shared" si="63"/>
        <v>5453.64</v>
      </c>
      <c r="AF45" s="49"/>
      <c r="AG45" s="121">
        <v>139.52000000000001</v>
      </c>
      <c r="AH45" s="45">
        <f t="shared" si="111"/>
        <v>5314.12</v>
      </c>
      <c r="AJ45" s="21" t="s">
        <v>37</v>
      </c>
      <c r="AK45" s="16">
        <v>2240</v>
      </c>
      <c r="AL45" s="50">
        <f t="shared" si="64"/>
        <v>5314.12</v>
      </c>
      <c r="AM45" s="49"/>
      <c r="AN45" s="121"/>
      <c r="AO45" s="45">
        <f t="shared" si="112"/>
        <v>5314.12</v>
      </c>
      <c r="AQ45" s="21" t="s">
        <v>37</v>
      </c>
      <c r="AR45" s="16">
        <v>2240</v>
      </c>
      <c r="AS45" s="50">
        <f t="shared" si="65"/>
        <v>5314.12</v>
      </c>
      <c r="AT45" s="49"/>
      <c r="AU45" s="121"/>
      <c r="AV45" s="45">
        <f t="shared" si="113"/>
        <v>5314.12</v>
      </c>
      <c r="AX45" s="21" t="s">
        <v>37</v>
      </c>
      <c r="AY45" s="16">
        <v>2240</v>
      </c>
      <c r="AZ45" s="50">
        <f t="shared" si="66"/>
        <v>5314.12</v>
      </c>
      <c r="BA45" s="49"/>
      <c r="BB45" s="49"/>
      <c r="BC45" s="45">
        <f t="shared" si="114"/>
        <v>5314.12</v>
      </c>
      <c r="BE45" s="21" t="s">
        <v>37</v>
      </c>
      <c r="BF45" s="16">
        <v>2240</v>
      </c>
      <c r="BG45" s="50">
        <f t="shared" si="67"/>
        <v>5314.12</v>
      </c>
      <c r="BH45" s="49"/>
      <c r="BI45" s="49"/>
      <c r="BJ45" s="45">
        <f t="shared" si="115"/>
        <v>5314.12</v>
      </c>
      <c r="BL45" s="21" t="s">
        <v>37</v>
      </c>
      <c r="BM45" s="16">
        <v>2240</v>
      </c>
      <c r="BN45" s="50">
        <f t="shared" si="68"/>
        <v>5314.12</v>
      </c>
      <c r="BO45" s="49"/>
      <c r="BP45" s="49"/>
      <c r="BQ45" s="45">
        <f t="shared" si="116"/>
        <v>5314.12</v>
      </c>
      <c r="BS45" s="21" t="s">
        <v>37</v>
      </c>
      <c r="BT45" s="16">
        <v>2240</v>
      </c>
      <c r="BU45" s="50">
        <f t="shared" si="69"/>
        <v>5314.12</v>
      </c>
      <c r="BV45" s="49"/>
      <c r="BW45" s="49"/>
      <c r="BX45" s="45">
        <f t="shared" si="117"/>
        <v>5314.12</v>
      </c>
      <c r="BZ45" s="21" t="s">
        <v>37</v>
      </c>
      <c r="CA45" s="16">
        <v>2240</v>
      </c>
      <c r="CB45" s="50">
        <f t="shared" si="70"/>
        <v>5314.12</v>
      </c>
      <c r="CC45" s="49"/>
      <c r="CD45" s="49"/>
      <c r="CE45" s="45">
        <f t="shared" si="118"/>
        <v>5314.12</v>
      </c>
    </row>
    <row r="46" spans="1:83" s="88" customFormat="1" ht="15.75" customHeight="1" thickBot="1">
      <c r="A46" s="34" t="s">
        <v>143</v>
      </c>
      <c r="B46" s="16">
        <v>2240</v>
      </c>
      <c r="C46" s="49"/>
      <c r="D46" s="49"/>
      <c r="E46" s="49"/>
      <c r="F46" s="45">
        <f t="shared" si="107"/>
        <v>0</v>
      </c>
      <c r="H46" s="34" t="s">
        <v>143</v>
      </c>
      <c r="I46" s="16">
        <v>2240</v>
      </c>
      <c r="J46" s="50">
        <f t="shared" si="60"/>
        <v>0</v>
      </c>
      <c r="K46" s="49"/>
      <c r="L46" s="121"/>
      <c r="M46" s="45">
        <f t="shared" si="108"/>
        <v>0</v>
      </c>
      <c r="O46" s="34" t="s">
        <v>143</v>
      </c>
      <c r="P46" s="16">
        <v>2240</v>
      </c>
      <c r="Q46" s="50">
        <f t="shared" si="61"/>
        <v>0</v>
      </c>
      <c r="R46" s="49">
        <v>35000</v>
      </c>
      <c r="S46" s="121"/>
      <c r="T46" s="45">
        <f t="shared" si="109"/>
        <v>35000</v>
      </c>
      <c r="V46" s="34" t="s">
        <v>143</v>
      </c>
      <c r="W46" s="16">
        <v>2240</v>
      </c>
      <c r="X46" s="50">
        <f t="shared" si="62"/>
        <v>35000</v>
      </c>
      <c r="Y46" s="49"/>
      <c r="Z46" s="121"/>
      <c r="AA46" s="45">
        <f t="shared" si="110"/>
        <v>35000</v>
      </c>
      <c r="AC46" s="34" t="s">
        <v>143</v>
      </c>
      <c r="AD46" s="16">
        <v>2240</v>
      </c>
      <c r="AE46" s="50">
        <f t="shared" si="63"/>
        <v>35000</v>
      </c>
      <c r="AF46" s="49"/>
      <c r="AG46" s="121">
        <v>35000</v>
      </c>
      <c r="AH46" s="45">
        <f t="shared" si="111"/>
        <v>0</v>
      </c>
      <c r="AJ46" s="34" t="s">
        <v>143</v>
      </c>
      <c r="AK46" s="16">
        <v>2240</v>
      </c>
      <c r="AL46" s="50">
        <f t="shared" si="64"/>
        <v>0</v>
      </c>
      <c r="AM46" s="49"/>
      <c r="AN46" s="121"/>
      <c r="AO46" s="45">
        <f t="shared" si="112"/>
        <v>0</v>
      </c>
      <c r="AQ46" s="34" t="s">
        <v>143</v>
      </c>
      <c r="AR46" s="16">
        <v>2240</v>
      </c>
      <c r="AS46" s="50">
        <f t="shared" si="65"/>
        <v>0</v>
      </c>
      <c r="AT46" s="49"/>
      <c r="AU46" s="121"/>
      <c r="AV46" s="45">
        <f t="shared" si="113"/>
        <v>0</v>
      </c>
      <c r="AX46" s="34" t="s">
        <v>143</v>
      </c>
      <c r="AY46" s="16">
        <v>2240</v>
      </c>
      <c r="AZ46" s="50">
        <f t="shared" si="66"/>
        <v>0</v>
      </c>
      <c r="BA46" s="49"/>
      <c r="BB46" s="49"/>
      <c r="BC46" s="45">
        <f t="shared" si="114"/>
        <v>0</v>
      </c>
      <c r="BE46" s="34" t="s">
        <v>143</v>
      </c>
      <c r="BF46" s="16">
        <v>2240</v>
      </c>
      <c r="BG46" s="50">
        <f t="shared" si="67"/>
        <v>0</v>
      </c>
      <c r="BH46" s="49"/>
      <c r="BI46" s="49"/>
      <c r="BJ46" s="45">
        <f t="shared" si="115"/>
        <v>0</v>
      </c>
      <c r="BL46" s="34" t="s">
        <v>143</v>
      </c>
      <c r="BM46" s="16">
        <v>2240</v>
      </c>
      <c r="BN46" s="50">
        <f t="shared" si="68"/>
        <v>0</v>
      </c>
      <c r="BO46" s="49"/>
      <c r="BP46" s="49"/>
      <c r="BQ46" s="45">
        <f t="shared" si="116"/>
        <v>0</v>
      </c>
      <c r="BS46" s="34" t="s">
        <v>143</v>
      </c>
      <c r="BT46" s="16">
        <v>2240</v>
      </c>
      <c r="BU46" s="50">
        <f t="shared" si="69"/>
        <v>0</v>
      </c>
      <c r="BV46" s="49"/>
      <c r="BW46" s="49"/>
      <c r="BX46" s="45">
        <f t="shared" si="117"/>
        <v>0</v>
      </c>
      <c r="BZ46" s="34" t="s">
        <v>143</v>
      </c>
      <c r="CA46" s="16">
        <v>2240</v>
      </c>
      <c r="CB46" s="50">
        <f t="shared" si="70"/>
        <v>0</v>
      </c>
      <c r="CC46" s="49"/>
      <c r="CD46" s="49"/>
      <c r="CE46" s="45">
        <f t="shared" si="118"/>
        <v>0</v>
      </c>
    </row>
    <row r="47" spans="1:83" s="88" customFormat="1" ht="15.75" customHeight="1" thickBot="1">
      <c r="A47" s="34" t="s">
        <v>144</v>
      </c>
      <c r="B47" s="16">
        <v>2240</v>
      </c>
      <c r="C47" s="49"/>
      <c r="D47" s="49"/>
      <c r="E47" s="49"/>
      <c r="F47" s="45">
        <f t="shared" si="107"/>
        <v>0</v>
      </c>
      <c r="H47" s="34" t="s">
        <v>144</v>
      </c>
      <c r="I47" s="16">
        <v>2240</v>
      </c>
      <c r="J47" s="50">
        <f t="shared" si="60"/>
        <v>0</v>
      </c>
      <c r="K47" s="49"/>
      <c r="L47" s="121"/>
      <c r="M47" s="45">
        <f t="shared" si="108"/>
        <v>0</v>
      </c>
      <c r="O47" s="34" t="s">
        <v>144</v>
      </c>
      <c r="P47" s="16">
        <v>2240</v>
      </c>
      <c r="Q47" s="50">
        <f t="shared" si="61"/>
        <v>0</v>
      </c>
      <c r="R47" s="49"/>
      <c r="S47" s="121"/>
      <c r="T47" s="45">
        <f t="shared" si="109"/>
        <v>0</v>
      </c>
      <c r="V47" s="34" t="s">
        <v>144</v>
      </c>
      <c r="W47" s="16">
        <v>2240</v>
      </c>
      <c r="X47" s="50">
        <f t="shared" si="62"/>
        <v>0</v>
      </c>
      <c r="Y47" s="49"/>
      <c r="Z47" s="121"/>
      <c r="AA47" s="45">
        <f t="shared" si="110"/>
        <v>0</v>
      </c>
      <c r="AC47" s="34" t="s">
        <v>144</v>
      </c>
      <c r="AD47" s="16">
        <v>2240</v>
      </c>
      <c r="AE47" s="50">
        <f t="shared" si="63"/>
        <v>0</v>
      </c>
      <c r="AF47" s="49"/>
      <c r="AG47" s="121"/>
      <c r="AH47" s="45">
        <f t="shared" si="111"/>
        <v>0</v>
      </c>
      <c r="AJ47" s="34" t="s">
        <v>144</v>
      </c>
      <c r="AK47" s="16">
        <v>2240</v>
      </c>
      <c r="AL47" s="50">
        <f t="shared" si="64"/>
        <v>0</v>
      </c>
      <c r="AM47" s="49"/>
      <c r="AN47" s="121"/>
      <c r="AO47" s="45">
        <f t="shared" si="112"/>
        <v>0</v>
      </c>
      <c r="AQ47" s="34" t="s">
        <v>144</v>
      </c>
      <c r="AR47" s="16">
        <v>2240</v>
      </c>
      <c r="AS47" s="50">
        <f t="shared" si="65"/>
        <v>0</v>
      </c>
      <c r="AT47" s="49"/>
      <c r="AU47" s="121"/>
      <c r="AV47" s="45">
        <f t="shared" si="113"/>
        <v>0</v>
      </c>
      <c r="AX47" s="34" t="s">
        <v>144</v>
      </c>
      <c r="AY47" s="16">
        <v>2240</v>
      </c>
      <c r="AZ47" s="50">
        <f t="shared" si="66"/>
        <v>0</v>
      </c>
      <c r="BA47" s="49"/>
      <c r="BB47" s="49"/>
      <c r="BC47" s="45">
        <f t="shared" si="114"/>
        <v>0</v>
      </c>
      <c r="BE47" s="34" t="s">
        <v>144</v>
      </c>
      <c r="BF47" s="16">
        <v>2240</v>
      </c>
      <c r="BG47" s="50">
        <f t="shared" si="67"/>
        <v>0</v>
      </c>
      <c r="BH47" s="49"/>
      <c r="BI47" s="49"/>
      <c r="BJ47" s="45">
        <f t="shared" si="115"/>
        <v>0</v>
      </c>
      <c r="BL47" s="34" t="s">
        <v>144</v>
      </c>
      <c r="BM47" s="16">
        <v>2240</v>
      </c>
      <c r="BN47" s="50">
        <f t="shared" si="68"/>
        <v>0</v>
      </c>
      <c r="BO47" s="49"/>
      <c r="BP47" s="49"/>
      <c r="BQ47" s="45">
        <f t="shared" si="116"/>
        <v>0</v>
      </c>
      <c r="BS47" s="34" t="s">
        <v>144</v>
      </c>
      <c r="BT47" s="16">
        <v>2240</v>
      </c>
      <c r="BU47" s="50">
        <f t="shared" si="69"/>
        <v>0</v>
      </c>
      <c r="BV47" s="49"/>
      <c r="BW47" s="49"/>
      <c r="BX47" s="45">
        <f t="shared" si="117"/>
        <v>0</v>
      </c>
      <c r="BZ47" s="34" t="s">
        <v>144</v>
      </c>
      <c r="CA47" s="16">
        <v>2240</v>
      </c>
      <c r="CB47" s="50">
        <f t="shared" si="70"/>
        <v>0</v>
      </c>
      <c r="CC47" s="49"/>
      <c r="CD47" s="49"/>
      <c r="CE47" s="45">
        <f t="shared" si="118"/>
        <v>0</v>
      </c>
    </row>
    <row r="48" spans="1:83" s="88" customFormat="1" ht="15.75" customHeight="1" thickBot="1">
      <c r="A48" s="89" t="s">
        <v>146</v>
      </c>
      <c r="B48" s="23">
        <v>2240</v>
      </c>
      <c r="C48" s="49"/>
      <c r="D48" s="49"/>
      <c r="E48" s="49"/>
      <c r="F48" s="45">
        <f t="shared" si="107"/>
        <v>0</v>
      </c>
      <c r="H48" s="89" t="s">
        <v>146</v>
      </c>
      <c r="I48" s="23">
        <v>2240</v>
      </c>
      <c r="J48" s="50">
        <f t="shared" si="60"/>
        <v>0</v>
      </c>
      <c r="K48" s="49"/>
      <c r="L48" s="121"/>
      <c r="M48" s="45">
        <f t="shared" si="108"/>
        <v>0</v>
      </c>
      <c r="O48" s="89" t="s">
        <v>146</v>
      </c>
      <c r="P48" s="23">
        <v>2240</v>
      </c>
      <c r="Q48" s="50">
        <f t="shared" si="61"/>
        <v>0</v>
      </c>
      <c r="R48" s="49"/>
      <c r="S48" s="121"/>
      <c r="T48" s="45">
        <f t="shared" si="109"/>
        <v>0</v>
      </c>
      <c r="V48" s="89" t="s">
        <v>146</v>
      </c>
      <c r="W48" s="23">
        <v>2240</v>
      </c>
      <c r="X48" s="50">
        <f t="shared" si="62"/>
        <v>0</v>
      </c>
      <c r="Y48" s="49"/>
      <c r="Z48" s="121"/>
      <c r="AA48" s="45">
        <f t="shared" si="110"/>
        <v>0</v>
      </c>
      <c r="AC48" s="89" t="s">
        <v>146</v>
      </c>
      <c r="AD48" s="23">
        <v>2240</v>
      </c>
      <c r="AE48" s="50">
        <f t="shared" si="63"/>
        <v>0</v>
      </c>
      <c r="AF48" s="49"/>
      <c r="AG48" s="121"/>
      <c r="AH48" s="45">
        <f t="shared" si="111"/>
        <v>0</v>
      </c>
      <c r="AJ48" s="89" t="s">
        <v>146</v>
      </c>
      <c r="AK48" s="23">
        <v>2240</v>
      </c>
      <c r="AL48" s="50">
        <f t="shared" si="64"/>
        <v>0</v>
      </c>
      <c r="AM48" s="49"/>
      <c r="AN48" s="121"/>
      <c r="AO48" s="45">
        <f t="shared" si="112"/>
        <v>0</v>
      </c>
      <c r="AQ48" s="89" t="s">
        <v>146</v>
      </c>
      <c r="AR48" s="23">
        <v>2240</v>
      </c>
      <c r="AS48" s="50">
        <f t="shared" si="65"/>
        <v>0</v>
      </c>
      <c r="AT48" s="49"/>
      <c r="AU48" s="121"/>
      <c r="AV48" s="45">
        <f t="shared" si="113"/>
        <v>0</v>
      </c>
      <c r="AX48" s="89" t="s">
        <v>146</v>
      </c>
      <c r="AY48" s="23">
        <v>2240</v>
      </c>
      <c r="AZ48" s="50">
        <f t="shared" si="66"/>
        <v>0</v>
      </c>
      <c r="BA48" s="49"/>
      <c r="BB48" s="49"/>
      <c r="BC48" s="45">
        <f t="shared" si="114"/>
        <v>0</v>
      </c>
      <c r="BE48" s="89" t="s">
        <v>146</v>
      </c>
      <c r="BF48" s="23">
        <v>2240</v>
      </c>
      <c r="BG48" s="50">
        <f t="shared" si="67"/>
        <v>0</v>
      </c>
      <c r="BH48" s="49"/>
      <c r="BI48" s="49"/>
      <c r="BJ48" s="45">
        <f t="shared" si="115"/>
        <v>0</v>
      </c>
      <c r="BL48" s="89" t="s">
        <v>146</v>
      </c>
      <c r="BM48" s="23">
        <v>2240</v>
      </c>
      <c r="BN48" s="50">
        <f t="shared" si="68"/>
        <v>0</v>
      </c>
      <c r="BO48" s="49"/>
      <c r="BP48" s="49"/>
      <c r="BQ48" s="45">
        <f t="shared" si="116"/>
        <v>0</v>
      </c>
      <c r="BS48" s="89" t="s">
        <v>146</v>
      </c>
      <c r="BT48" s="23">
        <v>2240</v>
      </c>
      <c r="BU48" s="50">
        <f t="shared" si="69"/>
        <v>0</v>
      </c>
      <c r="BV48" s="49"/>
      <c r="BW48" s="49"/>
      <c r="BX48" s="45">
        <f t="shared" si="117"/>
        <v>0</v>
      </c>
      <c r="BZ48" s="89" t="s">
        <v>146</v>
      </c>
      <c r="CA48" s="23">
        <v>2240</v>
      </c>
      <c r="CB48" s="50">
        <f t="shared" si="70"/>
        <v>0</v>
      </c>
      <c r="CC48" s="49"/>
      <c r="CD48" s="49"/>
      <c r="CE48" s="45">
        <f t="shared" si="118"/>
        <v>0</v>
      </c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48"/>
      <c r="F49" s="45">
        <f t="shared" si="107"/>
        <v>0</v>
      </c>
      <c r="H49" s="21" t="s">
        <v>34</v>
      </c>
      <c r="I49" s="16">
        <v>2240</v>
      </c>
      <c r="J49" s="50">
        <f t="shared" si="60"/>
        <v>0</v>
      </c>
      <c r="K49" s="48"/>
      <c r="L49" s="121"/>
      <c r="M49" s="45">
        <f t="shared" si="108"/>
        <v>0</v>
      </c>
      <c r="O49" s="21" t="s">
        <v>34</v>
      </c>
      <c r="P49" s="16">
        <v>2240</v>
      </c>
      <c r="Q49" s="50">
        <f t="shared" si="61"/>
        <v>0</v>
      </c>
      <c r="R49" s="48"/>
      <c r="S49" s="121"/>
      <c r="T49" s="45">
        <f t="shared" si="109"/>
        <v>0</v>
      </c>
      <c r="V49" s="21" t="s">
        <v>34</v>
      </c>
      <c r="W49" s="16">
        <v>2240</v>
      </c>
      <c r="X49" s="50">
        <f t="shared" si="62"/>
        <v>0</v>
      </c>
      <c r="Y49" s="48"/>
      <c r="Z49" s="121"/>
      <c r="AA49" s="45">
        <f t="shared" si="110"/>
        <v>0</v>
      </c>
      <c r="AB49" s="28"/>
      <c r="AC49" s="21" t="s">
        <v>34</v>
      </c>
      <c r="AD49" s="16">
        <v>2240</v>
      </c>
      <c r="AE49" s="50">
        <f t="shared" si="63"/>
        <v>0</v>
      </c>
      <c r="AF49" s="48"/>
      <c r="AG49" s="121"/>
      <c r="AH49" s="45">
        <f t="shared" si="111"/>
        <v>0</v>
      </c>
      <c r="AJ49" s="21" t="s">
        <v>34</v>
      </c>
      <c r="AK49" s="16">
        <v>2240</v>
      </c>
      <c r="AL49" s="50">
        <f t="shared" si="64"/>
        <v>0</v>
      </c>
      <c r="AM49" s="48"/>
      <c r="AN49" s="121"/>
      <c r="AO49" s="45">
        <f t="shared" si="112"/>
        <v>0</v>
      </c>
      <c r="AQ49" s="21" t="s">
        <v>34</v>
      </c>
      <c r="AR49" s="16">
        <v>2240</v>
      </c>
      <c r="AS49" s="50">
        <f t="shared" si="65"/>
        <v>0</v>
      </c>
      <c r="AT49" s="48"/>
      <c r="AU49" s="121"/>
      <c r="AV49" s="45">
        <f t="shared" si="113"/>
        <v>0</v>
      </c>
      <c r="AX49" s="21" t="s">
        <v>34</v>
      </c>
      <c r="AY49" s="16">
        <v>2240</v>
      </c>
      <c r="AZ49" s="50">
        <f t="shared" si="66"/>
        <v>0</v>
      </c>
      <c r="BA49" s="48"/>
      <c r="BB49" s="48"/>
      <c r="BC49" s="45">
        <f t="shared" si="114"/>
        <v>0</v>
      </c>
      <c r="BE49" s="21" t="s">
        <v>34</v>
      </c>
      <c r="BF49" s="16">
        <v>2240</v>
      </c>
      <c r="BG49" s="50">
        <f t="shared" si="67"/>
        <v>0</v>
      </c>
      <c r="BH49" s="48"/>
      <c r="BI49" s="48"/>
      <c r="BJ49" s="45">
        <f t="shared" si="115"/>
        <v>0</v>
      </c>
      <c r="BL49" s="21" t="s">
        <v>34</v>
      </c>
      <c r="BM49" s="16">
        <v>2240</v>
      </c>
      <c r="BN49" s="50">
        <f t="shared" si="68"/>
        <v>0</v>
      </c>
      <c r="BO49" s="48"/>
      <c r="BP49" s="48"/>
      <c r="BQ49" s="45">
        <f t="shared" si="116"/>
        <v>0</v>
      </c>
      <c r="BS49" s="21" t="s">
        <v>34</v>
      </c>
      <c r="BT49" s="16">
        <v>2240</v>
      </c>
      <c r="BU49" s="50">
        <f t="shared" si="69"/>
        <v>0</v>
      </c>
      <c r="BV49" s="48"/>
      <c r="BW49" s="48"/>
      <c r="BX49" s="45">
        <f t="shared" si="117"/>
        <v>0</v>
      </c>
      <c r="BZ49" s="21" t="s">
        <v>34</v>
      </c>
      <c r="CA49" s="16">
        <v>2240</v>
      </c>
      <c r="CB49" s="50">
        <f t="shared" si="70"/>
        <v>0</v>
      </c>
      <c r="CC49" s="48"/>
      <c r="CD49" s="48"/>
      <c r="CE49" s="45">
        <f t="shared" si="118"/>
        <v>0</v>
      </c>
    </row>
    <row r="50" spans="1:83" s="112" customFormat="1" ht="15.75" customHeight="1" thickBot="1">
      <c r="A50" s="29" t="s">
        <v>50</v>
      </c>
      <c r="B50" s="30">
        <v>2270</v>
      </c>
      <c r="C50" s="47">
        <f>SUM(C51:C55)</f>
        <v>877481</v>
      </c>
      <c r="D50" s="47">
        <f t="shared" ref="D50:E50" si="119">SUM(D51:D55)</f>
        <v>0</v>
      </c>
      <c r="E50" s="120">
        <f t="shared" si="119"/>
        <v>2131.98</v>
      </c>
      <c r="F50" s="47">
        <f t="shared" ref="F50" si="120">C50+D50-E50</f>
        <v>875349.02</v>
      </c>
      <c r="H50" s="29" t="s">
        <v>50</v>
      </c>
      <c r="I50" s="30">
        <v>2270</v>
      </c>
      <c r="J50" s="47">
        <f>SUM(J51:J55)</f>
        <v>875349.02</v>
      </c>
      <c r="K50" s="120">
        <f t="shared" ref="K50:L50" si="121">SUM(K51:K55)</f>
        <v>252</v>
      </c>
      <c r="L50" s="120">
        <f t="shared" si="121"/>
        <v>166529.06</v>
      </c>
      <c r="M50" s="47">
        <f t="shared" ref="M50" si="122">J50+K50-L50</f>
        <v>709071.96</v>
      </c>
      <c r="O50" s="29" t="s">
        <v>50</v>
      </c>
      <c r="P50" s="30">
        <v>2270</v>
      </c>
      <c r="Q50" s="47">
        <f>SUM(Q51:Q55)</f>
        <v>709071.96</v>
      </c>
      <c r="R50" s="47">
        <f t="shared" ref="R50:S50" si="123">SUM(R51:R55)</f>
        <v>0</v>
      </c>
      <c r="S50" s="120">
        <f t="shared" si="123"/>
        <v>107660.42</v>
      </c>
      <c r="T50" s="47">
        <f t="shared" ref="T50" si="124">Q50+R50-S50</f>
        <v>601411.53999999992</v>
      </c>
      <c r="V50" s="29" t="s">
        <v>50</v>
      </c>
      <c r="W50" s="30">
        <v>2270</v>
      </c>
      <c r="X50" s="47">
        <f>SUM(X51:X55)</f>
        <v>601411.54</v>
      </c>
      <c r="Y50" s="47">
        <f t="shared" ref="Y50:Z50" si="125">SUM(Y51:Y55)</f>
        <v>0</v>
      </c>
      <c r="Z50" s="120">
        <f t="shared" si="125"/>
        <v>166277.84</v>
      </c>
      <c r="AA50" s="47">
        <f t="shared" ref="AA50" si="126">X50+Y50-Z50</f>
        <v>435133.70000000007</v>
      </c>
      <c r="AC50" s="29" t="s">
        <v>50</v>
      </c>
      <c r="AD50" s="30">
        <v>2270</v>
      </c>
      <c r="AE50" s="47">
        <f>SUM(AE51:AE55)</f>
        <v>435133.7</v>
      </c>
      <c r="AF50" s="47">
        <f t="shared" ref="AF50:AG50" si="127">SUM(AF51:AF55)</f>
        <v>0</v>
      </c>
      <c r="AG50" s="120">
        <f t="shared" si="127"/>
        <v>106319.06</v>
      </c>
      <c r="AH50" s="47">
        <f t="shared" ref="AH50" si="128">AE50+AF50-AG50</f>
        <v>328814.64</v>
      </c>
      <c r="AJ50" s="29" t="s">
        <v>50</v>
      </c>
      <c r="AK50" s="30">
        <v>2270</v>
      </c>
      <c r="AL50" s="47">
        <f>SUM(AL51:AL55)</f>
        <v>328814.63999999996</v>
      </c>
      <c r="AM50" s="47">
        <f t="shared" ref="AM50:AN50" si="129">SUM(AM51:AM55)</f>
        <v>107750</v>
      </c>
      <c r="AN50" s="120">
        <f t="shared" si="129"/>
        <v>22539.489999999998</v>
      </c>
      <c r="AO50" s="47">
        <f t="shared" ref="AO50" si="130">AL50+AM50-AN50</f>
        <v>414025.14999999997</v>
      </c>
      <c r="AQ50" s="29" t="s">
        <v>50</v>
      </c>
      <c r="AR50" s="30">
        <v>2270</v>
      </c>
      <c r="AS50" s="47">
        <f>SUM(AS51:AS55)</f>
        <v>414025.14999999997</v>
      </c>
      <c r="AT50" s="47">
        <f t="shared" ref="AT50:AU50" si="131">SUM(AT51:AT55)</f>
        <v>0</v>
      </c>
      <c r="AU50" s="120">
        <f t="shared" si="131"/>
        <v>1276.31</v>
      </c>
      <c r="AV50" s="47">
        <f t="shared" ref="AV50" si="132">AS50+AT50-AU50</f>
        <v>412748.83999999997</v>
      </c>
      <c r="AX50" s="29" t="s">
        <v>50</v>
      </c>
      <c r="AY50" s="30">
        <v>2270</v>
      </c>
      <c r="AZ50" s="47">
        <f>SUM(AZ51:AZ55)</f>
        <v>412748.83999999997</v>
      </c>
      <c r="BA50" s="47">
        <f t="shared" ref="BA50:BB50" si="133">SUM(BA51:BA55)</f>
        <v>0</v>
      </c>
      <c r="BB50" s="47">
        <f t="shared" si="133"/>
        <v>0</v>
      </c>
      <c r="BC50" s="47">
        <f t="shared" ref="BC50" si="134">AZ50+BA50-BB50</f>
        <v>412748.83999999997</v>
      </c>
      <c r="BE50" s="29" t="s">
        <v>50</v>
      </c>
      <c r="BF50" s="30">
        <v>2270</v>
      </c>
      <c r="BG50" s="47">
        <f>SUM(BG51:BG55)</f>
        <v>412748.83999999997</v>
      </c>
      <c r="BH50" s="47">
        <f t="shared" ref="BH50:BI50" si="135">SUM(BH51:BH55)</f>
        <v>0</v>
      </c>
      <c r="BI50" s="47">
        <f t="shared" si="135"/>
        <v>0</v>
      </c>
      <c r="BJ50" s="47">
        <f t="shared" ref="BJ50" si="136">BG50+BH50-BI50</f>
        <v>412748.83999999997</v>
      </c>
      <c r="BL50" s="29" t="s">
        <v>50</v>
      </c>
      <c r="BM50" s="30">
        <v>2270</v>
      </c>
      <c r="BN50" s="47">
        <f>SUM(BN51:BN55)</f>
        <v>412748.83999999997</v>
      </c>
      <c r="BO50" s="47">
        <f t="shared" ref="BO50:BP50" si="137">SUM(BO51:BO55)</f>
        <v>0</v>
      </c>
      <c r="BP50" s="47">
        <f t="shared" si="137"/>
        <v>0</v>
      </c>
      <c r="BQ50" s="47">
        <f t="shared" ref="BQ50" si="138">BN50+BO50-BP50</f>
        <v>412748.83999999997</v>
      </c>
      <c r="BS50" s="29" t="s">
        <v>50</v>
      </c>
      <c r="BT50" s="30">
        <v>2270</v>
      </c>
      <c r="BU50" s="47">
        <f>SUM(BU51:BU55)</f>
        <v>412748.83999999997</v>
      </c>
      <c r="BV50" s="47">
        <f t="shared" ref="BV50:BW50" si="139">SUM(BV51:BV55)</f>
        <v>0</v>
      </c>
      <c r="BW50" s="47">
        <f t="shared" si="139"/>
        <v>0</v>
      </c>
      <c r="BX50" s="47">
        <f t="shared" ref="BX50" si="140">BU50+BV50-BW50</f>
        <v>412748.83999999997</v>
      </c>
      <c r="BZ50" s="29" t="s">
        <v>50</v>
      </c>
      <c r="CA50" s="30">
        <v>2270</v>
      </c>
      <c r="CB50" s="47">
        <f>SUM(CB51:CB55)</f>
        <v>412748.83999999997</v>
      </c>
      <c r="CC50" s="47">
        <f t="shared" ref="CC50:CD50" si="141">SUM(CC51:CC55)</f>
        <v>0</v>
      </c>
      <c r="CD50" s="47">
        <f t="shared" si="141"/>
        <v>0</v>
      </c>
      <c r="CE50" s="47">
        <f t="shared" ref="CE50" si="142">CB50+CC50-CD50</f>
        <v>412748.83999999997</v>
      </c>
    </row>
    <row r="51" spans="1:83" s="27" customFormat="1" ht="15.75" customHeight="1" thickBot="1">
      <c r="A51" s="21" t="s">
        <v>38</v>
      </c>
      <c r="B51" s="16">
        <v>2271</v>
      </c>
      <c r="C51" s="50">
        <v>648094</v>
      </c>
      <c r="D51" s="50"/>
      <c r="E51" s="119"/>
      <c r="F51" s="45">
        <f t="shared" ref="F51:F65" si="143">C51+D51-E51</f>
        <v>648094</v>
      </c>
      <c r="H51" s="21" t="s">
        <v>38</v>
      </c>
      <c r="I51" s="16">
        <v>2271</v>
      </c>
      <c r="J51" s="50">
        <f t="shared" si="60"/>
        <v>648094</v>
      </c>
      <c r="K51" s="50"/>
      <c r="L51" s="119">
        <v>132943.78</v>
      </c>
      <c r="M51" s="45">
        <f t="shared" ref="M51:M65" si="144">J51+K51-L51</f>
        <v>515150.22</v>
      </c>
      <c r="O51" s="21" t="s">
        <v>38</v>
      </c>
      <c r="P51" s="16">
        <v>2271</v>
      </c>
      <c r="Q51" s="50">
        <f t="shared" si="61"/>
        <v>515150.22</v>
      </c>
      <c r="R51" s="50"/>
      <c r="S51" s="119">
        <v>63830.33</v>
      </c>
      <c r="T51" s="45">
        <f t="shared" ref="T51:T65" si="145">Q51+R51-S51</f>
        <v>451319.88999999996</v>
      </c>
      <c r="V51" s="21" t="s">
        <v>38</v>
      </c>
      <c r="W51" s="16">
        <v>2271</v>
      </c>
      <c r="X51" s="50">
        <f t="shared" si="62"/>
        <v>451319.88999999996</v>
      </c>
      <c r="Y51" s="50"/>
      <c r="Z51" s="119">
        <v>132943.78</v>
      </c>
      <c r="AA51" s="45">
        <f t="shared" ref="AA51:AA65" si="146">X51+Y51-Z51</f>
        <v>318376.11</v>
      </c>
      <c r="AB51" s="28"/>
      <c r="AC51" s="21" t="s">
        <v>38</v>
      </c>
      <c r="AD51" s="16">
        <v>2271</v>
      </c>
      <c r="AE51" s="50">
        <f t="shared" si="63"/>
        <v>318376.11</v>
      </c>
      <c r="AF51" s="50"/>
      <c r="AG51" s="119">
        <v>63830.33</v>
      </c>
      <c r="AH51" s="45">
        <f t="shared" ref="AH51:AH65" si="147">AE51+AF51-AG51</f>
        <v>254545.77999999997</v>
      </c>
      <c r="AJ51" s="21" t="s">
        <v>38</v>
      </c>
      <c r="AK51" s="16">
        <v>2271</v>
      </c>
      <c r="AL51" s="50">
        <f t="shared" si="64"/>
        <v>254545.77999999997</v>
      </c>
      <c r="AM51" s="50"/>
      <c r="AN51" s="119"/>
      <c r="AO51" s="45">
        <f t="shared" ref="AO51:AO65" si="148">AL51+AM51-AN51</f>
        <v>254545.77999999997</v>
      </c>
      <c r="AQ51" s="21" t="s">
        <v>38</v>
      </c>
      <c r="AR51" s="16">
        <v>2271</v>
      </c>
      <c r="AS51" s="50">
        <f t="shared" si="65"/>
        <v>254545.77999999997</v>
      </c>
      <c r="AT51" s="50"/>
      <c r="AU51" s="119"/>
      <c r="AV51" s="45">
        <f t="shared" ref="AV51:AV65" si="149">AS51+AT51-AU51</f>
        <v>254545.77999999997</v>
      </c>
      <c r="AX51" s="21" t="s">
        <v>38</v>
      </c>
      <c r="AY51" s="16">
        <v>2271</v>
      </c>
      <c r="AZ51" s="50">
        <f t="shared" si="66"/>
        <v>254545.77999999997</v>
      </c>
      <c r="BA51" s="50"/>
      <c r="BB51" s="50"/>
      <c r="BC51" s="45">
        <f t="shared" ref="BC51:BC65" si="150">AZ51+BA51-BB51</f>
        <v>254545.77999999997</v>
      </c>
      <c r="BE51" s="21" t="s">
        <v>38</v>
      </c>
      <c r="BF51" s="16">
        <v>2271</v>
      </c>
      <c r="BG51" s="50">
        <f t="shared" si="67"/>
        <v>254545.77999999997</v>
      </c>
      <c r="BH51" s="50"/>
      <c r="BI51" s="50"/>
      <c r="BJ51" s="45">
        <f t="shared" ref="BJ51:BJ65" si="151">BG51+BH51-BI51</f>
        <v>254545.77999999997</v>
      </c>
      <c r="BL51" s="21" t="s">
        <v>38</v>
      </c>
      <c r="BM51" s="16">
        <v>2271</v>
      </c>
      <c r="BN51" s="50">
        <f t="shared" si="68"/>
        <v>254545.77999999997</v>
      </c>
      <c r="BO51" s="50"/>
      <c r="BP51" s="50"/>
      <c r="BQ51" s="45">
        <f t="shared" ref="BQ51:BQ65" si="152">BN51+BO51-BP51</f>
        <v>254545.77999999997</v>
      </c>
      <c r="BS51" s="21" t="s">
        <v>38</v>
      </c>
      <c r="BT51" s="16">
        <v>2271</v>
      </c>
      <c r="BU51" s="50">
        <f t="shared" si="69"/>
        <v>254545.77999999997</v>
      </c>
      <c r="BV51" s="50"/>
      <c r="BW51" s="50"/>
      <c r="BX51" s="45">
        <f t="shared" ref="BX51:BX65" si="153">BU51+BV51-BW51</f>
        <v>254545.77999999997</v>
      </c>
      <c r="BZ51" s="21" t="s">
        <v>38</v>
      </c>
      <c r="CA51" s="16">
        <v>2271</v>
      </c>
      <c r="CB51" s="50">
        <f t="shared" si="70"/>
        <v>254545.77999999997</v>
      </c>
      <c r="CC51" s="50"/>
      <c r="CD51" s="50"/>
      <c r="CE51" s="45">
        <f t="shared" ref="CE51:CE65" si="154">CB51+CC51-CD51</f>
        <v>254545.77999999997</v>
      </c>
    </row>
    <row r="52" spans="1:83" s="27" customFormat="1" ht="15.75" customHeight="1" thickBot="1">
      <c r="A52" s="21" t="s">
        <v>39</v>
      </c>
      <c r="B52" s="16">
        <v>2272</v>
      </c>
      <c r="C52" s="50">
        <v>25619</v>
      </c>
      <c r="D52" s="50"/>
      <c r="E52" s="119">
        <v>2131.98</v>
      </c>
      <c r="F52" s="45">
        <f t="shared" si="143"/>
        <v>23487.02</v>
      </c>
      <c r="H52" s="21" t="s">
        <v>39</v>
      </c>
      <c r="I52" s="16">
        <v>2272</v>
      </c>
      <c r="J52" s="50">
        <f t="shared" si="60"/>
        <v>23487.02</v>
      </c>
      <c r="K52" s="50"/>
      <c r="L52" s="119">
        <v>1495.5</v>
      </c>
      <c r="M52" s="45">
        <f t="shared" si="144"/>
        <v>21991.52</v>
      </c>
      <c r="O52" s="21" t="s">
        <v>39</v>
      </c>
      <c r="P52" s="16">
        <v>2272</v>
      </c>
      <c r="Q52" s="50">
        <f t="shared" si="61"/>
        <v>21991.52</v>
      </c>
      <c r="R52" s="50"/>
      <c r="S52" s="119">
        <v>554.5</v>
      </c>
      <c r="T52" s="45">
        <f t="shared" si="145"/>
        <v>21437.02</v>
      </c>
      <c r="V52" s="21" t="s">
        <v>39</v>
      </c>
      <c r="W52" s="16">
        <v>2272</v>
      </c>
      <c r="X52" s="50">
        <f t="shared" si="62"/>
        <v>21437.02</v>
      </c>
      <c r="Y52" s="50"/>
      <c r="Z52" s="119">
        <v>1495.5</v>
      </c>
      <c r="AA52" s="45">
        <f t="shared" si="146"/>
        <v>19941.52</v>
      </c>
      <c r="AB52" s="28"/>
      <c r="AC52" s="21" t="s">
        <v>39</v>
      </c>
      <c r="AD52" s="16">
        <v>2272</v>
      </c>
      <c r="AE52" s="50">
        <f t="shared" si="63"/>
        <v>19941.52</v>
      </c>
      <c r="AF52" s="50"/>
      <c r="AG52" s="119">
        <v>554.5</v>
      </c>
      <c r="AH52" s="45">
        <f t="shared" si="147"/>
        <v>19387.02</v>
      </c>
      <c r="AJ52" s="21" t="s">
        <v>39</v>
      </c>
      <c r="AK52" s="16">
        <v>2272</v>
      </c>
      <c r="AL52" s="50">
        <f t="shared" si="64"/>
        <v>19387.02</v>
      </c>
      <c r="AM52" s="50"/>
      <c r="AN52" s="119">
        <v>1194.81</v>
      </c>
      <c r="AO52" s="45">
        <f t="shared" si="148"/>
        <v>18192.21</v>
      </c>
      <c r="AQ52" s="21" t="s">
        <v>39</v>
      </c>
      <c r="AR52" s="16">
        <v>2272</v>
      </c>
      <c r="AS52" s="50">
        <f t="shared" si="65"/>
        <v>18192.21</v>
      </c>
      <c r="AT52" s="50"/>
      <c r="AU52" s="119">
        <v>1276.31</v>
      </c>
      <c r="AV52" s="45">
        <f t="shared" si="149"/>
        <v>16915.899999999998</v>
      </c>
      <c r="AX52" s="21" t="s">
        <v>39</v>
      </c>
      <c r="AY52" s="16">
        <v>2272</v>
      </c>
      <c r="AZ52" s="50">
        <f t="shared" si="66"/>
        <v>16915.899999999998</v>
      </c>
      <c r="BA52" s="50"/>
      <c r="BB52" s="50"/>
      <c r="BC52" s="45">
        <f t="shared" si="150"/>
        <v>16915.899999999998</v>
      </c>
      <c r="BE52" s="21" t="s">
        <v>39</v>
      </c>
      <c r="BF52" s="16">
        <v>2272</v>
      </c>
      <c r="BG52" s="50">
        <f t="shared" si="67"/>
        <v>16915.899999999998</v>
      </c>
      <c r="BH52" s="50"/>
      <c r="BI52" s="50"/>
      <c r="BJ52" s="45">
        <f t="shared" si="151"/>
        <v>16915.899999999998</v>
      </c>
      <c r="BL52" s="21" t="s">
        <v>39</v>
      </c>
      <c r="BM52" s="16">
        <v>2272</v>
      </c>
      <c r="BN52" s="50">
        <f t="shared" si="68"/>
        <v>16915.899999999998</v>
      </c>
      <c r="BO52" s="50"/>
      <c r="BP52" s="50"/>
      <c r="BQ52" s="45">
        <f t="shared" si="152"/>
        <v>16915.899999999998</v>
      </c>
      <c r="BS52" s="21" t="s">
        <v>39</v>
      </c>
      <c r="BT52" s="16">
        <v>2272</v>
      </c>
      <c r="BU52" s="50">
        <f t="shared" si="69"/>
        <v>16915.899999999998</v>
      </c>
      <c r="BV52" s="50"/>
      <c r="BW52" s="50"/>
      <c r="BX52" s="45">
        <f t="shared" si="153"/>
        <v>16915.899999999998</v>
      </c>
      <c r="BZ52" s="21" t="s">
        <v>39</v>
      </c>
      <c r="CA52" s="16">
        <v>2272</v>
      </c>
      <c r="CB52" s="50">
        <f t="shared" si="70"/>
        <v>16915.899999999998</v>
      </c>
      <c r="CC52" s="50"/>
      <c r="CD52" s="50"/>
      <c r="CE52" s="45">
        <f t="shared" si="154"/>
        <v>16915.899999999998</v>
      </c>
    </row>
    <row r="53" spans="1:83" s="27" customFormat="1" ht="15.75" customHeight="1" thickBot="1">
      <c r="A53" s="21" t="s">
        <v>40</v>
      </c>
      <c r="B53" s="16">
        <v>2273</v>
      </c>
      <c r="C53" s="50">
        <v>192213</v>
      </c>
      <c r="D53" s="50"/>
      <c r="E53" s="119"/>
      <c r="F53" s="45">
        <f t="shared" si="143"/>
        <v>192213</v>
      </c>
      <c r="H53" s="21" t="s">
        <v>40</v>
      </c>
      <c r="I53" s="16">
        <v>2273</v>
      </c>
      <c r="J53" s="50">
        <f t="shared" si="60"/>
        <v>192213</v>
      </c>
      <c r="K53" s="50"/>
      <c r="L53" s="119">
        <v>31838.560000000001</v>
      </c>
      <c r="M53" s="45">
        <f t="shared" si="144"/>
        <v>160374.44</v>
      </c>
      <c r="O53" s="21" t="s">
        <v>40</v>
      </c>
      <c r="P53" s="16">
        <v>2273</v>
      </c>
      <c r="Q53" s="50">
        <f t="shared" si="61"/>
        <v>160374.44</v>
      </c>
      <c r="R53" s="50"/>
      <c r="S53" s="119">
        <v>41074.85</v>
      </c>
      <c r="T53" s="45">
        <f t="shared" si="145"/>
        <v>119299.59</v>
      </c>
      <c r="V53" s="21" t="s">
        <v>40</v>
      </c>
      <c r="W53" s="16">
        <v>2273</v>
      </c>
      <c r="X53" s="50">
        <f t="shared" si="62"/>
        <v>119299.59</v>
      </c>
      <c r="Y53" s="50"/>
      <c r="Z53" s="119">
        <v>31838.560000000001</v>
      </c>
      <c r="AA53" s="45">
        <f t="shared" si="146"/>
        <v>87461.03</v>
      </c>
      <c r="AB53" s="28"/>
      <c r="AC53" s="21" t="s">
        <v>40</v>
      </c>
      <c r="AD53" s="16">
        <v>2273</v>
      </c>
      <c r="AE53" s="50">
        <f t="shared" si="63"/>
        <v>87461.03</v>
      </c>
      <c r="AF53" s="50"/>
      <c r="AG53" s="119">
        <v>41074.85</v>
      </c>
      <c r="AH53" s="45">
        <f t="shared" si="147"/>
        <v>46386.18</v>
      </c>
      <c r="AJ53" s="21" t="s">
        <v>40</v>
      </c>
      <c r="AK53" s="16">
        <v>2273</v>
      </c>
      <c r="AL53" s="50">
        <f t="shared" si="64"/>
        <v>46386.18</v>
      </c>
      <c r="AM53" s="50">
        <v>107750</v>
      </c>
      <c r="AN53" s="119">
        <v>20762.509999999998</v>
      </c>
      <c r="AO53" s="45">
        <f t="shared" si="148"/>
        <v>133373.66999999998</v>
      </c>
      <c r="AQ53" s="21" t="s">
        <v>40</v>
      </c>
      <c r="AR53" s="16">
        <v>2273</v>
      </c>
      <c r="AS53" s="50">
        <f t="shared" si="65"/>
        <v>133373.66999999998</v>
      </c>
      <c r="AT53" s="50"/>
      <c r="AU53" s="119"/>
      <c r="AV53" s="45">
        <f t="shared" si="149"/>
        <v>133373.66999999998</v>
      </c>
      <c r="AX53" s="21" t="s">
        <v>40</v>
      </c>
      <c r="AY53" s="16">
        <v>2273</v>
      </c>
      <c r="AZ53" s="50">
        <f t="shared" si="66"/>
        <v>133373.66999999998</v>
      </c>
      <c r="BA53" s="50"/>
      <c r="BB53" s="50"/>
      <c r="BC53" s="45">
        <f t="shared" si="150"/>
        <v>133373.66999999998</v>
      </c>
      <c r="BE53" s="21" t="s">
        <v>40</v>
      </c>
      <c r="BF53" s="16">
        <v>2273</v>
      </c>
      <c r="BG53" s="50">
        <f t="shared" si="67"/>
        <v>133373.66999999998</v>
      </c>
      <c r="BH53" s="50"/>
      <c r="BI53" s="50"/>
      <c r="BJ53" s="45">
        <f t="shared" si="151"/>
        <v>133373.66999999998</v>
      </c>
      <c r="BL53" s="21" t="s">
        <v>40</v>
      </c>
      <c r="BM53" s="16">
        <v>2273</v>
      </c>
      <c r="BN53" s="50">
        <f t="shared" si="68"/>
        <v>133373.66999999998</v>
      </c>
      <c r="BO53" s="50"/>
      <c r="BP53" s="50"/>
      <c r="BQ53" s="45">
        <f t="shared" si="152"/>
        <v>133373.66999999998</v>
      </c>
      <c r="BS53" s="21" t="s">
        <v>40</v>
      </c>
      <c r="BT53" s="16">
        <v>2273</v>
      </c>
      <c r="BU53" s="50">
        <f t="shared" si="69"/>
        <v>133373.66999999998</v>
      </c>
      <c r="BV53" s="50"/>
      <c r="BW53" s="50"/>
      <c r="BX53" s="45">
        <f t="shared" si="153"/>
        <v>133373.66999999998</v>
      </c>
      <c r="BZ53" s="21" t="s">
        <v>40</v>
      </c>
      <c r="CA53" s="16">
        <v>2273</v>
      </c>
      <c r="CB53" s="50">
        <f t="shared" si="70"/>
        <v>133373.66999999998</v>
      </c>
      <c r="CC53" s="50"/>
      <c r="CD53" s="50"/>
      <c r="CE53" s="45">
        <f t="shared" si="154"/>
        <v>133373.66999999998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43"/>
        <v>0</v>
      </c>
      <c r="H54" s="21" t="s">
        <v>42</v>
      </c>
      <c r="I54" s="16">
        <v>2274</v>
      </c>
      <c r="J54" s="50">
        <f t="shared" si="60"/>
        <v>0</v>
      </c>
      <c r="K54" s="50"/>
      <c r="L54" s="119"/>
      <c r="M54" s="45">
        <f t="shared" si="144"/>
        <v>0</v>
      </c>
      <c r="O54" s="21" t="s">
        <v>42</v>
      </c>
      <c r="P54" s="16">
        <v>2274</v>
      </c>
      <c r="Q54" s="50">
        <f t="shared" si="61"/>
        <v>0</v>
      </c>
      <c r="R54" s="50"/>
      <c r="S54" s="119"/>
      <c r="T54" s="45">
        <f t="shared" si="145"/>
        <v>0</v>
      </c>
      <c r="V54" s="21" t="s">
        <v>42</v>
      </c>
      <c r="W54" s="16">
        <v>2274</v>
      </c>
      <c r="X54" s="50">
        <f t="shared" si="62"/>
        <v>0</v>
      </c>
      <c r="Y54" s="50"/>
      <c r="Z54" s="119"/>
      <c r="AA54" s="45">
        <f t="shared" si="146"/>
        <v>0</v>
      </c>
      <c r="AB54" s="28"/>
      <c r="AC54" s="21" t="s">
        <v>42</v>
      </c>
      <c r="AD54" s="16">
        <v>2274</v>
      </c>
      <c r="AE54" s="50">
        <f t="shared" si="63"/>
        <v>0</v>
      </c>
      <c r="AF54" s="50"/>
      <c r="AG54" s="119"/>
      <c r="AH54" s="45">
        <f t="shared" si="147"/>
        <v>0</v>
      </c>
      <c r="AJ54" s="21" t="s">
        <v>42</v>
      </c>
      <c r="AK54" s="16">
        <v>2274</v>
      </c>
      <c r="AL54" s="50">
        <f t="shared" si="64"/>
        <v>0</v>
      </c>
      <c r="AM54" s="50"/>
      <c r="AN54" s="119"/>
      <c r="AO54" s="45">
        <f t="shared" si="148"/>
        <v>0</v>
      </c>
      <c r="AQ54" s="21" t="s">
        <v>42</v>
      </c>
      <c r="AR54" s="16">
        <v>2274</v>
      </c>
      <c r="AS54" s="50">
        <f t="shared" si="65"/>
        <v>0</v>
      </c>
      <c r="AT54" s="50"/>
      <c r="AU54" s="119"/>
      <c r="AV54" s="45">
        <f t="shared" si="149"/>
        <v>0</v>
      </c>
      <c r="AX54" s="21" t="s">
        <v>42</v>
      </c>
      <c r="AY54" s="16">
        <v>2274</v>
      </c>
      <c r="AZ54" s="50">
        <f t="shared" si="66"/>
        <v>0</v>
      </c>
      <c r="BA54" s="50"/>
      <c r="BB54" s="50"/>
      <c r="BC54" s="45">
        <f t="shared" si="150"/>
        <v>0</v>
      </c>
      <c r="BE54" s="21" t="s">
        <v>42</v>
      </c>
      <c r="BF54" s="16">
        <v>2274</v>
      </c>
      <c r="BG54" s="50">
        <f t="shared" si="67"/>
        <v>0</v>
      </c>
      <c r="BH54" s="50"/>
      <c r="BI54" s="50"/>
      <c r="BJ54" s="45">
        <f t="shared" si="151"/>
        <v>0</v>
      </c>
      <c r="BL54" s="21" t="s">
        <v>42</v>
      </c>
      <c r="BM54" s="16">
        <v>2274</v>
      </c>
      <c r="BN54" s="50">
        <f t="shared" si="68"/>
        <v>0</v>
      </c>
      <c r="BO54" s="50"/>
      <c r="BP54" s="50"/>
      <c r="BQ54" s="45">
        <f t="shared" si="152"/>
        <v>0</v>
      </c>
      <c r="BS54" s="21" t="s">
        <v>42</v>
      </c>
      <c r="BT54" s="16">
        <v>2274</v>
      </c>
      <c r="BU54" s="50">
        <f t="shared" si="69"/>
        <v>0</v>
      </c>
      <c r="BV54" s="50"/>
      <c r="BW54" s="50"/>
      <c r="BX54" s="45">
        <f t="shared" si="153"/>
        <v>0</v>
      </c>
      <c r="BZ54" s="21" t="s">
        <v>42</v>
      </c>
      <c r="CA54" s="16">
        <v>2274</v>
      </c>
      <c r="CB54" s="50">
        <f t="shared" si="70"/>
        <v>0</v>
      </c>
      <c r="CC54" s="50"/>
      <c r="CD54" s="50"/>
      <c r="CE54" s="45">
        <f t="shared" si="154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11555</v>
      </c>
      <c r="D55" s="49"/>
      <c r="E55" s="119"/>
      <c r="F55" s="45">
        <f>C55+D55-E55</f>
        <v>11555</v>
      </c>
      <c r="H55" s="21" t="s">
        <v>36</v>
      </c>
      <c r="I55" s="16">
        <v>2275</v>
      </c>
      <c r="J55" s="50">
        <f>F55</f>
        <v>11555</v>
      </c>
      <c r="K55" s="121">
        <v>252</v>
      </c>
      <c r="L55" s="119">
        <v>251.22</v>
      </c>
      <c r="M55" s="45">
        <f>J55+K55-L55</f>
        <v>11555.78</v>
      </c>
      <c r="O55" s="21" t="s">
        <v>36</v>
      </c>
      <c r="P55" s="16">
        <v>2275</v>
      </c>
      <c r="Q55" s="50">
        <f>M55</f>
        <v>11555.78</v>
      </c>
      <c r="R55" s="49"/>
      <c r="S55" s="119">
        <v>2200.7399999999998</v>
      </c>
      <c r="T55" s="45">
        <f>Q55+R55-S55</f>
        <v>9355.0400000000009</v>
      </c>
      <c r="V55" s="21" t="s">
        <v>36</v>
      </c>
      <c r="W55" s="16">
        <v>2275</v>
      </c>
      <c r="X55" s="50">
        <f>T55</f>
        <v>9355.0400000000009</v>
      </c>
      <c r="Y55" s="49"/>
      <c r="Z55" s="119"/>
      <c r="AA55" s="45">
        <f>X55+Y55-Z55</f>
        <v>9355.0400000000009</v>
      </c>
      <c r="AB55" s="28"/>
      <c r="AC55" s="21" t="s">
        <v>36</v>
      </c>
      <c r="AD55" s="16">
        <v>2275</v>
      </c>
      <c r="AE55" s="50">
        <f>AA55</f>
        <v>9355.0400000000009</v>
      </c>
      <c r="AF55" s="49"/>
      <c r="AG55" s="119">
        <v>859.38</v>
      </c>
      <c r="AH55" s="45">
        <f>AE55+AF55-AG55</f>
        <v>8495.6600000000017</v>
      </c>
      <c r="AJ55" s="21" t="s">
        <v>36</v>
      </c>
      <c r="AK55" s="16">
        <v>2275</v>
      </c>
      <c r="AL55" s="50">
        <f>AH55</f>
        <v>8495.6600000000017</v>
      </c>
      <c r="AM55" s="49"/>
      <c r="AN55" s="119">
        <v>582.16999999999996</v>
      </c>
      <c r="AO55" s="45">
        <f>AL55+AM55-AN55</f>
        <v>7913.4900000000016</v>
      </c>
      <c r="AQ55" s="21" t="s">
        <v>36</v>
      </c>
      <c r="AR55" s="16">
        <v>2275</v>
      </c>
      <c r="AS55" s="50">
        <f>AO55</f>
        <v>7913.4900000000016</v>
      </c>
      <c r="AT55" s="49"/>
      <c r="AU55" s="119"/>
      <c r="AV55" s="45">
        <f>AS55+AT55-AU55</f>
        <v>7913.4900000000016</v>
      </c>
      <c r="AX55" s="21" t="s">
        <v>36</v>
      </c>
      <c r="AY55" s="16">
        <v>2275</v>
      </c>
      <c r="AZ55" s="50">
        <f>AV55</f>
        <v>7913.4900000000016</v>
      </c>
      <c r="BA55" s="49"/>
      <c r="BB55" s="49"/>
      <c r="BC55" s="45">
        <f>AZ55+BA55-BB55</f>
        <v>7913.4900000000016</v>
      </c>
      <c r="BE55" s="21" t="s">
        <v>36</v>
      </c>
      <c r="BF55" s="16">
        <v>2275</v>
      </c>
      <c r="BG55" s="50">
        <f>BC55</f>
        <v>7913.4900000000016</v>
      </c>
      <c r="BH55" s="49"/>
      <c r="BI55" s="49"/>
      <c r="BJ55" s="45">
        <f>BG55+BH55-BI55</f>
        <v>7913.4900000000016</v>
      </c>
      <c r="BL55" s="21" t="s">
        <v>36</v>
      </c>
      <c r="BM55" s="16">
        <v>2275</v>
      </c>
      <c r="BN55" s="50">
        <f>BJ55</f>
        <v>7913.4900000000016</v>
      </c>
      <c r="BO55" s="49"/>
      <c r="BP55" s="49"/>
      <c r="BQ55" s="45">
        <f>BN55+BO55-BP55</f>
        <v>7913.4900000000016</v>
      </c>
      <c r="BS55" s="21" t="s">
        <v>36</v>
      </c>
      <c r="BT55" s="16">
        <v>2275</v>
      </c>
      <c r="BU55" s="50">
        <f>BQ55</f>
        <v>7913.4900000000016</v>
      </c>
      <c r="BV55" s="49"/>
      <c r="BW55" s="49"/>
      <c r="BX55" s="45">
        <f>BU55+BV55-BW55</f>
        <v>7913.4900000000016</v>
      </c>
      <c r="BZ55" s="21" t="s">
        <v>36</v>
      </c>
      <c r="CA55" s="16">
        <v>2275</v>
      </c>
      <c r="CB55" s="50">
        <f>BX55</f>
        <v>7913.4900000000016</v>
      </c>
      <c r="CC55" s="49"/>
      <c r="CD55" s="49"/>
      <c r="CE55" s="45">
        <f>CB55+CC55-CD55</f>
        <v>7913.4900000000016</v>
      </c>
    </row>
    <row r="56" spans="1:83" s="108" customFormat="1" ht="15.75" customHeight="1" thickBot="1">
      <c r="A56" s="109" t="s">
        <v>44</v>
      </c>
      <c r="B56" s="110">
        <v>2700</v>
      </c>
      <c r="C56" s="111">
        <f>C57</f>
        <v>594</v>
      </c>
      <c r="D56" s="111">
        <f t="shared" ref="D56:E56" si="155">D57</f>
        <v>0</v>
      </c>
      <c r="E56" s="111">
        <f t="shared" si="155"/>
        <v>0</v>
      </c>
      <c r="F56" s="107">
        <f>C56+D56-E56</f>
        <v>594</v>
      </c>
      <c r="H56" s="109" t="s">
        <v>44</v>
      </c>
      <c r="I56" s="110">
        <v>2700</v>
      </c>
      <c r="J56" s="111">
        <f>J57</f>
        <v>594</v>
      </c>
      <c r="K56" s="111">
        <f t="shared" ref="K56:L56" si="156">K57</f>
        <v>0</v>
      </c>
      <c r="L56" s="111">
        <f t="shared" si="156"/>
        <v>0</v>
      </c>
      <c r="M56" s="107">
        <f>J56+K56-L56</f>
        <v>594</v>
      </c>
      <c r="O56" s="109" t="s">
        <v>44</v>
      </c>
      <c r="P56" s="110">
        <v>2700</v>
      </c>
      <c r="Q56" s="111">
        <f>Q57</f>
        <v>594</v>
      </c>
      <c r="R56" s="111">
        <f t="shared" ref="R56:S56" si="157">R57</f>
        <v>0</v>
      </c>
      <c r="S56" s="111">
        <f t="shared" si="157"/>
        <v>0</v>
      </c>
      <c r="T56" s="107">
        <f>Q56+R56-S56</f>
        <v>594</v>
      </c>
      <c r="V56" s="109" t="s">
        <v>44</v>
      </c>
      <c r="W56" s="110">
        <v>2700</v>
      </c>
      <c r="X56" s="111">
        <f>X57</f>
        <v>594</v>
      </c>
      <c r="Y56" s="111">
        <f t="shared" ref="Y56:Z56" si="158">Y57</f>
        <v>0</v>
      </c>
      <c r="Z56" s="111">
        <f t="shared" si="158"/>
        <v>0</v>
      </c>
      <c r="AA56" s="107">
        <f>X56+Y56-Z56</f>
        <v>594</v>
      </c>
      <c r="AC56" s="109" t="s">
        <v>44</v>
      </c>
      <c r="AD56" s="110">
        <v>2700</v>
      </c>
      <c r="AE56" s="111">
        <f>AE57</f>
        <v>594</v>
      </c>
      <c r="AF56" s="111">
        <f t="shared" ref="AF56:AG56" si="159">AF57</f>
        <v>0</v>
      </c>
      <c r="AG56" s="111">
        <f t="shared" si="159"/>
        <v>0</v>
      </c>
      <c r="AH56" s="107">
        <f>AE56+AF56-AG56</f>
        <v>594</v>
      </c>
      <c r="AJ56" s="109" t="s">
        <v>44</v>
      </c>
      <c r="AK56" s="110">
        <v>2700</v>
      </c>
      <c r="AL56" s="111">
        <f>AL57</f>
        <v>594</v>
      </c>
      <c r="AM56" s="111">
        <f t="shared" ref="AM56:AN56" si="160">AM57</f>
        <v>0</v>
      </c>
      <c r="AN56" s="111">
        <f t="shared" si="160"/>
        <v>0</v>
      </c>
      <c r="AO56" s="107">
        <f>AL56+AM56-AN56</f>
        <v>594</v>
      </c>
      <c r="AQ56" s="109" t="s">
        <v>44</v>
      </c>
      <c r="AR56" s="110">
        <v>2700</v>
      </c>
      <c r="AS56" s="111">
        <f>AS57</f>
        <v>594</v>
      </c>
      <c r="AT56" s="111">
        <f t="shared" ref="AT56:AU56" si="161">AT57</f>
        <v>0</v>
      </c>
      <c r="AU56" s="111">
        <f t="shared" si="161"/>
        <v>0</v>
      </c>
      <c r="AV56" s="107">
        <f>AS56+AT56-AU56</f>
        <v>594</v>
      </c>
      <c r="AX56" s="109" t="s">
        <v>44</v>
      </c>
      <c r="AY56" s="110">
        <v>2700</v>
      </c>
      <c r="AZ56" s="111">
        <f>AZ57</f>
        <v>594</v>
      </c>
      <c r="BA56" s="111">
        <f t="shared" ref="BA56:BB56" si="162">BA57</f>
        <v>0</v>
      </c>
      <c r="BB56" s="111">
        <f t="shared" si="162"/>
        <v>0</v>
      </c>
      <c r="BC56" s="107">
        <f>AZ56+BA56-BB56</f>
        <v>594</v>
      </c>
      <c r="BE56" s="109" t="s">
        <v>44</v>
      </c>
      <c r="BF56" s="110">
        <v>2700</v>
      </c>
      <c r="BG56" s="111">
        <f>BG57</f>
        <v>594</v>
      </c>
      <c r="BH56" s="111">
        <f t="shared" ref="BH56:BI56" si="163">BH57</f>
        <v>0</v>
      </c>
      <c r="BI56" s="111">
        <f t="shared" si="163"/>
        <v>0</v>
      </c>
      <c r="BJ56" s="107">
        <f>BG56+BH56-BI56</f>
        <v>594</v>
      </c>
      <c r="BL56" s="109" t="s">
        <v>44</v>
      </c>
      <c r="BM56" s="110">
        <v>2700</v>
      </c>
      <c r="BN56" s="111">
        <f>BN57</f>
        <v>594</v>
      </c>
      <c r="BO56" s="111">
        <f t="shared" ref="BO56:BP56" si="164">BO57</f>
        <v>0</v>
      </c>
      <c r="BP56" s="111">
        <f t="shared" si="164"/>
        <v>0</v>
      </c>
      <c r="BQ56" s="107">
        <f>BN56+BO56-BP56</f>
        <v>594</v>
      </c>
      <c r="BS56" s="109" t="s">
        <v>44</v>
      </c>
      <c r="BT56" s="110">
        <v>2700</v>
      </c>
      <c r="BU56" s="111">
        <f>BU57</f>
        <v>594</v>
      </c>
      <c r="BV56" s="111">
        <f t="shared" ref="BV56:BW56" si="165">BV57</f>
        <v>0</v>
      </c>
      <c r="BW56" s="111">
        <f t="shared" si="165"/>
        <v>0</v>
      </c>
      <c r="BX56" s="107">
        <f>BU56+BV56-BW56</f>
        <v>594</v>
      </c>
      <c r="BZ56" s="109" t="s">
        <v>44</v>
      </c>
      <c r="CA56" s="110">
        <v>2700</v>
      </c>
      <c r="CB56" s="111">
        <f>CB57</f>
        <v>594</v>
      </c>
      <c r="CC56" s="111">
        <f t="shared" ref="CC56:CD56" si="166">CC57</f>
        <v>0</v>
      </c>
      <c r="CD56" s="111">
        <f t="shared" si="166"/>
        <v>0</v>
      </c>
      <c r="CE56" s="107">
        <f>CB56+CC56-CD56</f>
        <v>594</v>
      </c>
    </row>
    <row r="57" spans="1:83" s="27" customFormat="1" ht="15.75" customHeight="1" thickBot="1">
      <c r="A57" s="21" t="s">
        <v>46</v>
      </c>
      <c r="B57" s="16">
        <v>2730</v>
      </c>
      <c r="C57" s="50">
        <v>594</v>
      </c>
      <c r="D57" s="50"/>
      <c r="E57" s="50"/>
      <c r="F57" s="45">
        <f t="shared" si="143"/>
        <v>594</v>
      </c>
      <c r="H57" s="21" t="s">
        <v>46</v>
      </c>
      <c r="I57" s="16">
        <v>2730</v>
      </c>
      <c r="J57" s="50">
        <f t="shared" si="60"/>
        <v>594</v>
      </c>
      <c r="K57" s="50"/>
      <c r="L57" s="50"/>
      <c r="M57" s="45">
        <f t="shared" si="144"/>
        <v>594</v>
      </c>
      <c r="O57" s="21" t="s">
        <v>46</v>
      </c>
      <c r="P57" s="16">
        <v>2730</v>
      </c>
      <c r="Q57" s="50">
        <f t="shared" si="61"/>
        <v>594</v>
      </c>
      <c r="R57" s="50"/>
      <c r="S57" s="50"/>
      <c r="T57" s="45">
        <f t="shared" si="145"/>
        <v>594</v>
      </c>
      <c r="V57" s="21" t="s">
        <v>46</v>
      </c>
      <c r="W57" s="16">
        <v>2730</v>
      </c>
      <c r="X57" s="50">
        <f t="shared" si="62"/>
        <v>594</v>
      </c>
      <c r="Y57" s="50"/>
      <c r="Z57" s="50"/>
      <c r="AA57" s="45">
        <f t="shared" si="146"/>
        <v>594</v>
      </c>
      <c r="AB57" s="28"/>
      <c r="AC57" s="21" t="s">
        <v>46</v>
      </c>
      <c r="AD57" s="16">
        <v>2730</v>
      </c>
      <c r="AE57" s="50">
        <f t="shared" si="63"/>
        <v>594</v>
      </c>
      <c r="AF57" s="50"/>
      <c r="AG57" s="50"/>
      <c r="AH57" s="45">
        <f t="shared" si="147"/>
        <v>594</v>
      </c>
      <c r="AJ57" s="21" t="s">
        <v>46</v>
      </c>
      <c r="AK57" s="16">
        <v>2730</v>
      </c>
      <c r="AL57" s="50">
        <f t="shared" si="64"/>
        <v>594</v>
      </c>
      <c r="AM57" s="50"/>
      <c r="AN57" s="50"/>
      <c r="AO57" s="45">
        <f t="shared" si="148"/>
        <v>594</v>
      </c>
      <c r="AQ57" s="21" t="s">
        <v>46</v>
      </c>
      <c r="AR57" s="16">
        <v>2730</v>
      </c>
      <c r="AS57" s="50">
        <f t="shared" si="65"/>
        <v>594</v>
      </c>
      <c r="AT57" s="50"/>
      <c r="AU57" s="50"/>
      <c r="AV57" s="45">
        <f t="shared" si="149"/>
        <v>594</v>
      </c>
      <c r="AX57" s="21" t="s">
        <v>46</v>
      </c>
      <c r="AY57" s="16">
        <v>2730</v>
      </c>
      <c r="AZ57" s="50">
        <f t="shared" si="66"/>
        <v>594</v>
      </c>
      <c r="BA57" s="50"/>
      <c r="BB57" s="50"/>
      <c r="BC57" s="45">
        <f t="shared" si="150"/>
        <v>594</v>
      </c>
      <c r="BE57" s="21" t="s">
        <v>46</v>
      </c>
      <c r="BF57" s="16">
        <v>2730</v>
      </c>
      <c r="BG57" s="50">
        <f t="shared" si="67"/>
        <v>594</v>
      </c>
      <c r="BH57" s="50"/>
      <c r="BI57" s="50"/>
      <c r="BJ57" s="45">
        <f t="shared" si="151"/>
        <v>594</v>
      </c>
      <c r="BL57" s="21" t="s">
        <v>46</v>
      </c>
      <c r="BM57" s="16">
        <v>2730</v>
      </c>
      <c r="BN57" s="50">
        <f t="shared" si="68"/>
        <v>594</v>
      </c>
      <c r="BO57" s="50"/>
      <c r="BP57" s="50"/>
      <c r="BQ57" s="45">
        <f t="shared" si="152"/>
        <v>594</v>
      </c>
      <c r="BS57" s="21" t="s">
        <v>46</v>
      </c>
      <c r="BT57" s="16">
        <v>2730</v>
      </c>
      <c r="BU57" s="50">
        <f t="shared" si="69"/>
        <v>594</v>
      </c>
      <c r="BV57" s="50"/>
      <c r="BW57" s="50"/>
      <c r="BX57" s="45">
        <f t="shared" si="153"/>
        <v>594</v>
      </c>
      <c r="BZ57" s="21" t="s">
        <v>46</v>
      </c>
      <c r="CA57" s="16">
        <v>2730</v>
      </c>
      <c r="CB57" s="50">
        <f t="shared" si="70"/>
        <v>594</v>
      </c>
      <c r="CC57" s="50"/>
      <c r="CD57" s="50"/>
      <c r="CE57" s="45">
        <f t="shared" si="154"/>
        <v>594</v>
      </c>
    </row>
    <row r="58" spans="1:83" s="96" customFormat="1" ht="15.75" customHeight="1" thickBot="1">
      <c r="A58" s="97" t="s">
        <v>48</v>
      </c>
      <c r="B58" s="98">
        <v>3000</v>
      </c>
      <c r="C58" s="99">
        <f>C59</f>
        <v>0</v>
      </c>
      <c r="D58" s="99">
        <f t="shared" ref="D58:E58" si="167">D59</f>
        <v>0</v>
      </c>
      <c r="E58" s="99">
        <f t="shared" si="167"/>
        <v>0</v>
      </c>
      <c r="F58" s="99">
        <f t="shared" ref="F58" si="168">F59</f>
        <v>0</v>
      </c>
      <c r="H58" s="97" t="s">
        <v>48</v>
      </c>
      <c r="I58" s="98">
        <v>3000</v>
      </c>
      <c r="J58" s="99">
        <f>J59</f>
        <v>0</v>
      </c>
      <c r="K58" s="99">
        <f t="shared" ref="K58:L58" si="169">K59</f>
        <v>0</v>
      </c>
      <c r="L58" s="99">
        <f t="shared" si="169"/>
        <v>0</v>
      </c>
      <c r="M58" s="99">
        <f t="shared" ref="M58" si="170">M59</f>
        <v>0</v>
      </c>
      <c r="O58" s="97" t="s">
        <v>48</v>
      </c>
      <c r="P58" s="98">
        <v>3000</v>
      </c>
      <c r="Q58" s="99">
        <f>Q59</f>
        <v>0</v>
      </c>
      <c r="R58" s="99">
        <f t="shared" ref="R58:S58" si="171">R59</f>
        <v>0</v>
      </c>
      <c r="S58" s="99">
        <f t="shared" si="171"/>
        <v>0</v>
      </c>
      <c r="T58" s="99">
        <f t="shared" ref="T58" si="172">T59</f>
        <v>0</v>
      </c>
      <c r="V58" s="97" t="s">
        <v>48</v>
      </c>
      <c r="W58" s="98">
        <v>3000</v>
      </c>
      <c r="X58" s="99">
        <f>X59</f>
        <v>0</v>
      </c>
      <c r="Y58" s="99">
        <f t="shared" ref="Y58:Z58" si="173">Y59</f>
        <v>0</v>
      </c>
      <c r="Z58" s="99">
        <f t="shared" si="173"/>
        <v>0</v>
      </c>
      <c r="AA58" s="99">
        <f t="shared" ref="AA58" si="174">AA59</f>
        <v>0</v>
      </c>
      <c r="AC58" s="97" t="s">
        <v>48</v>
      </c>
      <c r="AD58" s="98">
        <v>3000</v>
      </c>
      <c r="AE58" s="99">
        <f>AE59</f>
        <v>0</v>
      </c>
      <c r="AF58" s="99">
        <f t="shared" ref="AF58:AG58" si="175">AF59</f>
        <v>0</v>
      </c>
      <c r="AG58" s="99">
        <f t="shared" si="175"/>
        <v>0</v>
      </c>
      <c r="AH58" s="99">
        <f t="shared" ref="AH58" si="176">AH59</f>
        <v>0</v>
      </c>
      <c r="AJ58" s="97" t="s">
        <v>48</v>
      </c>
      <c r="AK58" s="98">
        <v>3000</v>
      </c>
      <c r="AL58" s="99">
        <f>AL59</f>
        <v>0</v>
      </c>
      <c r="AM58" s="99">
        <f t="shared" ref="AM58:AN58" si="177">AM59</f>
        <v>0</v>
      </c>
      <c r="AN58" s="99">
        <f t="shared" si="177"/>
        <v>0</v>
      </c>
      <c r="AO58" s="99">
        <f t="shared" ref="AO58" si="178">AO59</f>
        <v>0</v>
      </c>
      <c r="AQ58" s="97" t="s">
        <v>48</v>
      </c>
      <c r="AR58" s="98">
        <v>3000</v>
      </c>
      <c r="AS58" s="99">
        <f>AS59</f>
        <v>0</v>
      </c>
      <c r="AT58" s="99">
        <f t="shared" ref="AT58:AU58" si="179">AT59</f>
        <v>0</v>
      </c>
      <c r="AU58" s="99">
        <f t="shared" si="179"/>
        <v>0</v>
      </c>
      <c r="AV58" s="99">
        <f t="shared" ref="AV58" si="180">AV59</f>
        <v>0</v>
      </c>
      <c r="AX58" s="97" t="s">
        <v>48</v>
      </c>
      <c r="AY58" s="98">
        <v>3000</v>
      </c>
      <c r="AZ58" s="99">
        <f>AZ59</f>
        <v>0</v>
      </c>
      <c r="BA58" s="99">
        <f t="shared" ref="BA58:BB58" si="181">BA59</f>
        <v>99549</v>
      </c>
      <c r="BB58" s="99">
        <f t="shared" si="181"/>
        <v>0</v>
      </c>
      <c r="BC58" s="99">
        <f t="shared" ref="BC58" si="182">BC59</f>
        <v>99549</v>
      </c>
      <c r="BE58" s="97" t="s">
        <v>48</v>
      </c>
      <c r="BF58" s="98">
        <v>3000</v>
      </c>
      <c r="BG58" s="99">
        <f>BG59</f>
        <v>99549</v>
      </c>
      <c r="BH58" s="99">
        <f t="shared" ref="BH58:BI58" si="183">BH59</f>
        <v>0</v>
      </c>
      <c r="BI58" s="99">
        <f t="shared" si="183"/>
        <v>0</v>
      </c>
      <c r="BJ58" s="99">
        <f t="shared" ref="BJ58" si="184">BJ59</f>
        <v>99549</v>
      </c>
      <c r="BL58" s="97" t="s">
        <v>48</v>
      </c>
      <c r="BM58" s="98">
        <v>3000</v>
      </c>
      <c r="BN58" s="99">
        <f>BN59</f>
        <v>99549</v>
      </c>
      <c r="BO58" s="99">
        <f t="shared" ref="BO58:BP58" si="185">BO59</f>
        <v>0</v>
      </c>
      <c r="BP58" s="99">
        <f t="shared" si="185"/>
        <v>0</v>
      </c>
      <c r="BQ58" s="99">
        <f t="shared" ref="BQ58" si="186">BQ59</f>
        <v>99549</v>
      </c>
      <c r="BS58" s="97" t="s">
        <v>48</v>
      </c>
      <c r="BT58" s="98">
        <v>3000</v>
      </c>
      <c r="BU58" s="99">
        <f>BU59</f>
        <v>99549</v>
      </c>
      <c r="BV58" s="99">
        <f t="shared" ref="BV58:BW58" si="187">BV59</f>
        <v>0</v>
      </c>
      <c r="BW58" s="99">
        <f t="shared" si="187"/>
        <v>0</v>
      </c>
      <c r="BX58" s="99">
        <f t="shared" ref="BX58" si="188">BX59</f>
        <v>99549</v>
      </c>
      <c r="BZ58" s="97" t="s">
        <v>48</v>
      </c>
      <c r="CA58" s="98">
        <v>3000</v>
      </c>
      <c r="CB58" s="99">
        <f>CB59</f>
        <v>99549</v>
      </c>
      <c r="CC58" s="99">
        <f t="shared" ref="CC58:CD58" si="189">CC59</f>
        <v>0</v>
      </c>
      <c r="CD58" s="99">
        <f t="shared" si="189"/>
        <v>0</v>
      </c>
      <c r="CE58" s="99">
        <f t="shared" ref="CE58" si="190">CE59</f>
        <v>99549</v>
      </c>
    </row>
    <row r="59" spans="1:83" s="112" customFormat="1" ht="15.75" customHeight="1" thickBot="1">
      <c r="A59" s="29" t="s">
        <v>51</v>
      </c>
      <c r="B59" s="30">
        <v>3100</v>
      </c>
      <c r="C59" s="61">
        <f>SUM(C60:C65)</f>
        <v>0</v>
      </c>
      <c r="D59" s="61">
        <f t="shared" ref="D59:E59" si="191">SUM(D60:D65)</f>
        <v>0</v>
      </c>
      <c r="E59" s="61">
        <f t="shared" si="191"/>
        <v>0</v>
      </c>
      <c r="F59" s="47">
        <f t="shared" ref="F59" si="192">C59+D59-E59</f>
        <v>0</v>
      </c>
      <c r="H59" s="29" t="s">
        <v>51</v>
      </c>
      <c r="I59" s="30">
        <v>3100</v>
      </c>
      <c r="J59" s="61">
        <f>SUM(J60:J65)</f>
        <v>0</v>
      </c>
      <c r="K59" s="61">
        <f t="shared" ref="K59:L59" si="193">SUM(K60:K65)</f>
        <v>0</v>
      </c>
      <c r="L59" s="61">
        <f t="shared" si="193"/>
        <v>0</v>
      </c>
      <c r="M59" s="47">
        <f t="shared" ref="M59" si="194">J59+K59-L59</f>
        <v>0</v>
      </c>
      <c r="O59" s="29" t="s">
        <v>51</v>
      </c>
      <c r="P59" s="30">
        <v>3100</v>
      </c>
      <c r="Q59" s="61">
        <f>SUM(Q60:Q65)</f>
        <v>0</v>
      </c>
      <c r="R59" s="61">
        <f t="shared" ref="R59:S59" si="195">SUM(R60:R65)</f>
        <v>0</v>
      </c>
      <c r="S59" s="61">
        <f t="shared" si="195"/>
        <v>0</v>
      </c>
      <c r="T59" s="47">
        <f t="shared" ref="T59" si="196">Q59+R59-S59</f>
        <v>0</v>
      </c>
      <c r="V59" s="29" t="s">
        <v>51</v>
      </c>
      <c r="W59" s="30">
        <v>3100</v>
      </c>
      <c r="X59" s="61">
        <f>SUM(X60:X65)</f>
        <v>0</v>
      </c>
      <c r="Y59" s="61">
        <f t="shared" ref="Y59:Z59" si="197">SUM(Y60:Y65)</f>
        <v>0</v>
      </c>
      <c r="Z59" s="61">
        <f t="shared" si="197"/>
        <v>0</v>
      </c>
      <c r="AA59" s="47">
        <f t="shared" ref="AA59" si="198">X59+Y59-Z59</f>
        <v>0</v>
      </c>
      <c r="AC59" s="29" t="s">
        <v>51</v>
      </c>
      <c r="AD59" s="30">
        <v>3100</v>
      </c>
      <c r="AE59" s="61">
        <f>SUM(AE60:AE65)</f>
        <v>0</v>
      </c>
      <c r="AF59" s="61">
        <f t="shared" ref="AF59:AG59" si="199">SUM(AF60:AF65)</f>
        <v>0</v>
      </c>
      <c r="AG59" s="61">
        <f t="shared" si="199"/>
        <v>0</v>
      </c>
      <c r="AH59" s="47">
        <f t="shared" ref="AH59" si="200">AE59+AF59-AG59</f>
        <v>0</v>
      </c>
      <c r="AJ59" s="29" t="s">
        <v>51</v>
      </c>
      <c r="AK59" s="30">
        <v>3100</v>
      </c>
      <c r="AL59" s="61">
        <f>SUM(AL60:AL65)</f>
        <v>0</v>
      </c>
      <c r="AM59" s="61">
        <f t="shared" ref="AM59:AN59" si="201">SUM(AM60:AM65)</f>
        <v>0</v>
      </c>
      <c r="AN59" s="61">
        <f t="shared" si="201"/>
        <v>0</v>
      </c>
      <c r="AO59" s="47">
        <f t="shared" ref="AO59" si="202">AL59+AM59-AN59</f>
        <v>0</v>
      </c>
      <c r="AQ59" s="29" t="s">
        <v>51</v>
      </c>
      <c r="AR59" s="30">
        <v>3100</v>
      </c>
      <c r="AS59" s="61">
        <f>SUM(AS60:AS65)</f>
        <v>0</v>
      </c>
      <c r="AT59" s="61">
        <f t="shared" ref="AT59:AU59" si="203">SUM(AT60:AT65)</f>
        <v>0</v>
      </c>
      <c r="AU59" s="61">
        <f t="shared" si="203"/>
        <v>0</v>
      </c>
      <c r="AV59" s="47">
        <f t="shared" ref="AV59" si="204">AS59+AT59-AU59</f>
        <v>0</v>
      </c>
      <c r="AX59" s="29" t="s">
        <v>51</v>
      </c>
      <c r="AY59" s="30">
        <v>3100</v>
      </c>
      <c r="AZ59" s="61">
        <f>SUM(AZ60:AZ65)</f>
        <v>0</v>
      </c>
      <c r="BA59" s="61">
        <f t="shared" ref="BA59:BB59" si="205">SUM(BA60:BA65)</f>
        <v>99549</v>
      </c>
      <c r="BB59" s="61">
        <f t="shared" si="205"/>
        <v>0</v>
      </c>
      <c r="BC59" s="47">
        <f t="shared" ref="BC59" si="206">AZ59+BA59-BB59</f>
        <v>99549</v>
      </c>
      <c r="BE59" s="29" t="s">
        <v>51</v>
      </c>
      <c r="BF59" s="30">
        <v>3100</v>
      </c>
      <c r="BG59" s="61">
        <f>SUM(BG60:BG65)</f>
        <v>99549</v>
      </c>
      <c r="BH59" s="61">
        <f t="shared" ref="BH59:BI59" si="207">SUM(BH60:BH65)</f>
        <v>0</v>
      </c>
      <c r="BI59" s="61">
        <f t="shared" si="207"/>
        <v>0</v>
      </c>
      <c r="BJ59" s="47">
        <f t="shared" ref="BJ59" si="208">BG59+BH59-BI59</f>
        <v>99549</v>
      </c>
      <c r="BL59" s="29" t="s">
        <v>51</v>
      </c>
      <c r="BM59" s="30">
        <v>3100</v>
      </c>
      <c r="BN59" s="61">
        <f>SUM(BN60:BN65)</f>
        <v>99549</v>
      </c>
      <c r="BO59" s="61">
        <f t="shared" ref="BO59:BP59" si="209">SUM(BO60:BO65)</f>
        <v>0</v>
      </c>
      <c r="BP59" s="61">
        <f t="shared" si="209"/>
        <v>0</v>
      </c>
      <c r="BQ59" s="47">
        <f t="shared" ref="BQ59" si="210">BN59+BO59-BP59</f>
        <v>99549</v>
      </c>
      <c r="BS59" s="29" t="s">
        <v>51</v>
      </c>
      <c r="BT59" s="30">
        <v>3100</v>
      </c>
      <c r="BU59" s="61">
        <f>SUM(BU60:BU65)</f>
        <v>99549</v>
      </c>
      <c r="BV59" s="61">
        <f t="shared" ref="BV59:BW59" si="211">SUM(BV60:BV65)</f>
        <v>0</v>
      </c>
      <c r="BW59" s="61">
        <f t="shared" si="211"/>
        <v>0</v>
      </c>
      <c r="BX59" s="47">
        <f t="shared" ref="BX59" si="212">BU59+BV59-BW59</f>
        <v>99549</v>
      </c>
      <c r="BZ59" s="29" t="s">
        <v>51</v>
      </c>
      <c r="CA59" s="30">
        <v>3100</v>
      </c>
      <c r="CB59" s="61">
        <f>SUM(CB60:CB65)</f>
        <v>99549</v>
      </c>
      <c r="CC59" s="61">
        <f t="shared" ref="CC59:CD59" si="213">SUM(CC60:CC65)</f>
        <v>0</v>
      </c>
      <c r="CD59" s="61">
        <f t="shared" si="213"/>
        <v>0</v>
      </c>
      <c r="CE59" s="47">
        <f t="shared" ref="CE59" si="214">CB59+CC59-CD59</f>
        <v>99549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43"/>
        <v>0</v>
      </c>
      <c r="H60" s="21" t="s">
        <v>52</v>
      </c>
      <c r="I60" s="16">
        <v>3110</v>
      </c>
      <c r="J60" s="50">
        <f t="shared" si="60"/>
        <v>0</v>
      </c>
      <c r="K60" s="50"/>
      <c r="L60" s="50"/>
      <c r="M60" s="45">
        <f t="shared" si="144"/>
        <v>0</v>
      </c>
      <c r="O60" s="21" t="s">
        <v>52</v>
      </c>
      <c r="P60" s="16">
        <v>3110</v>
      </c>
      <c r="Q60" s="50">
        <f t="shared" si="61"/>
        <v>0</v>
      </c>
      <c r="R60" s="50"/>
      <c r="S60" s="50"/>
      <c r="T60" s="45">
        <f t="shared" si="145"/>
        <v>0</v>
      </c>
      <c r="V60" s="21" t="s">
        <v>52</v>
      </c>
      <c r="W60" s="16">
        <v>3110</v>
      </c>
      <c r="X60" s="50">
        <f t="shared" si="62"/>
        <v>0</v>
      </c>
      <c r="Y60" s="50"/>
      <c r="Z60" s="50"/>
      <c r="AA60" s="45">
        <f t="shared" si="146"/>
        <v>0</v>
      </c>
      <c r="AB60" s="28"/>
      <c r="AC60" s="21" t="s">
        <v>52</v>
      </c>
      <c r="AD60" s="16">
        <v>3110</v>
      </c>
      <c r="AE60" s="50">
        <f t="shared" si="63"/>
        <v>0</v>
      </c>
      <c r="AF60" s="50"/>
      <c r="AG60" s="50"/>
      <c r="AH60" s="45">
        <f t="shared" si="147"/>
        <v>0</v>
      </c>
      <c r="AJ60" s="21" t="s">
        <v>52</v>
      </c>
      <c r="AK60" s="16">
        <v>3110</v>
      </c>
      <c r="AL60" s="50">
        <f t="shared" si="64"/>
        <v>0</v>
      </c>
      <c r="AM60" s="50"/>
      <c r="AN60" s="50"/>
      <c r="AO60" s="45">
        <f t="shared" si="148"/>
        <v>0</v>
      </c>
      <c r="AQ60" s="21" t="s">
        <v>52</v>
      </c>
      <c r="AR60" s="16">
        <v>3110</v>
      </c>
      <c r="AS60" s="50">
        <f t="shared" si="65"/>
        <v>0</v>
      </c>
      <c r="AT60" s="50"/>
      <c r="AU60" s="50"/>
      <c r="AV60" s="45">
        <f t="shared" si="149"/>
        <v>0</v>
      </c>
      <c r="AX60" s="21" t="s">
        <v>52</v>
      </c>
      <c r="AY60" s="16">
        <v>3110</v>
      </c>
      <c r="AZ60" s="50">
        <f t="shared" si="66"/>
        <v>0</v>
      </c>
      <c r="BA60" s="50"/>
      <c r="BB60" s="50"/>
      <c r="BC60" s="45">
        <f t="shared" si="150"/>
        <v>0</v>
      </c>
      <c r="BE60" s="21" t="s">
        <v>52</v>
      </c>
      <c r="BF60" s="16">
        <v>3110</v>
      </c>
      <c r="BG60" s="50">
        <f t="shared" si="67"/>
        <v>0</v>
      </c>
      <c r="BH60" s="50"/>
      <c r="BI60" s="50"/>
      <c r="BJ60" s="45">
        <f t="shared" si="151"/>
        <v>0</v>
      </c>
      <c r="BL60" s="21" t="s">
        <v>52</v>
      </c>
      <c r="BM60" s="16">
        <v>3110</v>
      </c>
      <c r="BN60" s="50">
        <f t="shared" si="68"/>
        <v>0</v>
      </c>
      <c r="BO60" s="50"/>
      <c r="BP60" s="50"/>
      <c r="BQ60" s="45">
        <f t="shared" si="152"/>
        <v>0</v>
      </c>
      <c r="BS60" s="21" t="s">
        <v>52</v>
      </c>
      <c r="BT60" s="16">
        <v>3110</v>
      </c>
      <c r="BU60" s="50">
        <f t="shared" si="69"/>
        <v>0</v>
      </c>
      <c r="BV60" s="50"/>
      <c r="BW60" s="50"/>
      <c r="BX60" s="45">
        <f t="shared" si="153"/>
        <v>0</v>
      </c>
      <c r="BZ60" s="21" t="s">
        <v>52</v>
      </c>
      <c r="CA60" s="16">
        <v>3110</v>
      </c>
      <c r="CB60" s="50">
        <f t="shared" si="70"/>
        <v>0</v>
      </c>
      <c r="CC60" s="50"/>
      <c r="CD60" s="50"/>
      <c r="CE60" s="45">
        <f t="shared" si="154"/>
        <v>0</v>
      </c>
    </row>
    <row r="61" spans="1:83" s="88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43"/>
        <v>0</v>
      </c>
      <c r="H61" s="34" t="s">
        <v>143</v>
      </c>
      <c r="I61" s="16">
        <v>3110</v>
      </c>
      <c r="J61" s="41">
        <f t="shared" si="60"/>
        <v>0</v>
      </c>
      <c r="K61" s="50"/>
      <c r="L61" s="50"/>
      <c r="M61" s="45">
        <f t="shared" si="144"/>
        <v>0</v>
      </c>
      <c r="O61" s="34" t="s">
        <v>143</v>
      </c>
      <c r="P61" s="16">
        <v>3110</v>
      </c>
      <c r="Q61" s="41">
        <f t="shared" si="61"/>
        <v>0</v>
      </c>
      <c r="R61" s="50"/>
      <c r="S61" s="50"/>
      <c r="T61" s="45">
        <f t="shared" si="145"/>
        <v>0</v>
      </c>
      <c r="V61" s="34" t="s">
        <v>143</v>
      </c>
      <c r="W61" s="16">
        <v>3110</v>
      </c>
      <c r="X61" s="41">
        <f t="shared" si="62"/>
        <v>0</v>
      </c>
      <c r="Y61" s="50"/>
      <c r="Z61" s="50"/>
      <c r="AA61" s="45">
        <f t="shared" si="146"/>
        <v>0</v>
      </c>
      <c r="AC61" s="34" t="s">
        <v>143</v>
      </c>
      <c r="AD61" s="16">
        <v>3110</v>
      </c>
      <c r="AE61" s="41">
        <f t="shared" si="63"/>
        <v>0</v>
      </c>
      <c r="AF61" s="50"/>
      <c r="AG61" s="50"/>
      <c r="AH61" s="45">
        <f t="shared" si="147"/>
        <v>0</v>
      </c>
      <c r="AJ61" s="34" t="s">
        <v>143</v>
      </c>
      <c r="AK61" s="16">
        <v>3110</v>
      </c>
      <c r="AL61" s="41">
        <f t="shared" si="64"/>
        <v>0</v>
      </c>
      <c r="AM61" s="50"/>
      <c r="AN61" s="50"/>
      <c r="AO61" s="45">
        <f t="shared" si="148"/>
        <v>0</v>
      </c>
      <c r="AQ61" s="34" t="s">
        <v>143</v>
      </c>
      <c r="AR61" s="16">
        <v>3110</v>
      </c>
      <c r="AS61" s="41">
        <f t="shared" si="65"/>
        <v>0</v>
      </c>
      <c r="AT61" s="50"/>
      <c r="AU61" s="50"/>
      <c r="AV61" s="45">
        <f t="shared" si="149"/>
        <v>0</v>
      </c>
      <c r="AX61" s="34" t="s">
        <v>143</v>
      </c>
      <c r="AY61" s="16">
        <v>3110</v>
      </c>
      <c r="AZ61" s="41">
        <f t="shared" si="66"/>
        <v>0</v>
      </c>
      <c r="BA61" s="50"/>
      <c r="BB61" s="50"/>
      <c r="BC61" s="45">
        <f t="shared" si="150"/>
        <v>0</v>
      </c>
      <c r="BE61" s="34" t="s">
        <v>143</v>
      </c>
      <c r="BF61" s="16">
        <v>3110</v>
      </c>
      <c r="BG61" s="41">
        <f t="shared" si="67"/>
        <v>0</v>
      </c>
      <c r="BH61" s="50"/>
      <c r="BI61" s="50"/>
      <c r="BJ61" s="45">
        <f t="shared" si="151"/>
        <v>0</v>
      </c>
      <c r="BL61" s="34" t="s">
        <v>143</v>
      </c>
      <c r="BM61" s="16">
        <v>3110</v>
      </c>
      <c r="BN61" s="41">
        <f t="shared" si="68"/>
        <v>0</v>
      </c>
      <c r="BO61" s="50"/>
      <c r="BP61" s="50"/>
      <c r="BQ61" s="45">
        <f t="shared" si="152"/>
        <v>0</v>
      </c>
      <c r="BS61" s="34" t="s">
        <v>143</v>
      </c>
      <c r="BT61" s="16">
        <v>3110</v>
      </c>
      <c r="BU61" s="41">
        <f t="shared" si="69"/>
        <v>0</v>
      </c>
      <c r="BV61" s="50"/>
      <c r="BW61" s="50"/>
      <c r="BX61" s="45">
        <f t="shared" si="153"/>
        <v>0</v>
      </c>
      <c r="BZ61" s="34" t="s">
        <v>143</v>
      </c>
      <c r="CA61" s="16">
        <v>3110</v>
      </c>
      <c r="CB61" s="41">
        <f t="shared" si="70"/>
        <v>0</v>
      </c>
      <c r="CC61" s="50"/>
      <c r="CD61" s="50"/>
      <c r="CE61" s="45">
        <f t="shared" si="154"/>
        <v>0</v>
      </c>
    </row>
    <row r="62" spans="1:83" s="88" customFormat="1" ht="15.75" customHeight="1" thickBot="1">
      <c r="A62" s="34" t="s">
        <v>144</v>
      </c>
      <c r="B62" s="16">
        <v>3110</v>
      </c>
      <c r="C62" s="50"/>
      <c r="D62" s="50"/>
      <c r="E62" s="50"/>
      <c r="F62" s="45">
        <f t="shared" si="143"/>
        <v>0</v>
      </c>
      <c r="H62" s="34" t="s">
        <v>144</v>
      </c>
      <c r="I62" s="16">
        <v>3110</v>
      </c>
      <c r="J62" s="41">
        <f t="shared" si="60"/>
        <v>0</v>
      </c>
      <c r="K62" s="50"/>
      <c r="L62" s="50"/>
      <c r="M62" s="45">
        <f t="shared" si="144"/>
        <v>0</v>
      </c>
      <c r="O62" s="34" t="s">
        <v>144</v>
      </c>
      <c r="P62" s="16">
        <v>3110</v>
      </c>
      <c r="Q62" s="41">
        <f t="shared" si="61"/>
        <v>0</v>
      </c>
      <c r="R62" s="50"/>
      <c r="S62" s="50"/>
      <c r="T62" s="45">
        <f t="shared" si="145"/>
        <v>0</v>
      </c>
      <c r="V62" s="34" t="s">
        <v>144</v>
      </c>
      <c r="W62" s="16">
        <v>3110</v>
      </c>
      <c r="X62" s="41">
        <f t="shared" si="62"/>
        <v>0</v>
      </c>
      <c r="Y62" s="50"/>
      <c r="Z62" s="50"/>
      <c r="AA62" s="45">
        <f t="shared" si="146"/>
        <v>0</v>
      </c>
      <c r="AC62" s="34" t="s">
        <v>144</v>
      </c>
      <c r="AD62" s="16">
        <v>3110</v>
      </c>
      <c r="AE62" s="41">
        <f t="shared" si="63"/>
        <v>0</v>
      </c>
      <c r="AF62" s="50"/>
      <c r="AG62" s="50"/>
      <c r="AH62" s="45">
        <f t="shared" si="147"/>
        <v>0</v>
      </c>
      <c r="AJ62" s="34" t="s">
        <v>144</v>
      </c>
      <c r="AK62" s="16">
        <v>3110</v>
      </c>
      <c r="AL62" s="41">
        <f t="shared" si="64"/>
        <v>0</v>
      </c>
      <c r="AM62" s="50"/>
      <c r="AN62" s="50"/>
      <c r="AO62" s="45">
        <f t="shared" si="148"/>
        <v>0</v>
      </c>
      <c r="AQ62" s="34" t="s">
        <v>144</v>
      </c>
      <c r="AR62" s="16">
        <v>3110</v>
      </c>
      <c r="AS62" s="41">
        <f t="shared" si="65"/>
        <v>0</v>
      </c>
      <c r="AT62" s="50"/>
      <c r="AU62" s="50"/>
      <c r="AV62" s="45">
        <f t="shared" si="149"/>
        <v>0</v>
      </c>
      <c r="AX62" s="34" t="s">
        <v>144</v>
      </c>
      <c r="AY62" s="16">
        <v>3110</v>
      </c>
      <c r="AZ62" s="41">
        <f t="shared" si="66"/>
        <v>0</v>
      </c>
      <c r="BA62" s="50"/>
      <c r="BB62" s="50"/>
      <c r="BC62" s="45">
        <f t="shared" si="150"/>
        <v>0</v>
      </c>
      <c r="BE62" s="34" t="s">
        <v>144</v>
      </c>
      <c r="BF62" s="16">
        <v>3110</v>
      </c>
      <c r="BG62" s="41">
        <f t="shared" si="67"/>
        <v>0</v>
      </c>
      <c r="BH62" s="50"/>
      <c r="BI62" s="50"/>
      <c r="BJ62" s="45">
        <f t="shared" si="151"/>
        <v>0</v>
      </c>
      <c r="BL62" s="34" t="s">
        <v>144</v>
      </c>
      <c r="BM62" s="16">
        <v>3110</v>
      </c>
      <c r="BN62" s="41">
        <f t="shared" si="68"/>
        <v>0</v>
      </c>
      <c r="BO62" s="50"/>
      <c r="BP62" s="50"/>
      <c r="BQ62" s="45">
        <f t="shared" si="152"/>
        <v>0</v>
      </c>
      <c r="BS62" s="34" t="s">
        <v>144</v>
      </c>
      <c r="BT62" s="16">
        <v>3110</v>
      </c>
      <c r="BU62" s="41">
        <f t="shared" si="69"/>
        <v>0</v>
      </c>
      <c r="BV62" s="50"/>
      <c r="BW62" s="50"/>
      <c r="BX62" s="45">
        <f t="shared" si="153"/>
        <v>0</v>
      </c>
      <c r="BZ62" s="34" t="s">
        <v>144</v>
      </c>
      <c r="CA62" s="16">
        <v>3110</v>
      </c>
      <c r="CB62" s="41">
        <f t="shared" si="70"/>
        <v>0</v>
      </c>
      <c r="CC62" s="50"/>
      <c r="CD62" s="50"/>
      <c r="CE62" s="45">
        <f t="shared" si="154"/>
        <v>0</v>
      </c>
    </row>
    <row r="63" spans="1:83" s="88" customFormat="1" ht="15.75" customHeight="1" thickBot="1">
      <c r="A63" s="34" t="s">
        <v>145</v>
      </c>
      <c r="B63" s="16">
        <v>3110</v>
      </c>
      <c r="C63" s="50"/>
      <c r="D63" s="50"/>
      <c r="E63" s="50"/>
      <c r="F63" s="45">
        <f t="shared" si="143"/>
        <v>0</v>
      </c>
      <c r="H63" s="34" t="s">
        <v>145</v>
      </c>
      <c r="I63" s="16">
        <v>3110</v>
      </c>
      <c r="J63" s="41">
        <f t="shared" si="60"/>
        <v>0</v>
      </c>
      <c r="K63" s="50"/>
      <c r="L63" s="50"/>
      <c r="M63" s="45">
        <f t="shared" si="144"/>
        <v>0</v>
      </c>
      <c r="O63" s="34" t="s">
        <v>145</v>
      </c>
      <c r="P63" s="16">
        <v>3110</v>
      </c>
      <c r="Q63" s="41">
        <f t="shared" si="61"/>
        <v>0</v>
      </c>
      <c r="R63" s="50"/>
      <c r="S63" s="50"/>
      <c r="T63" s="45">
        <f t="shared" si="145"/>
        <v>0</v>
      </c>
      <c r="V63" s="34" t="s">
        <v>145</v>
      </c>
      <c r="W63" s="16">
        <v>3110</v>
      </c>
      <c r="X63" s="41">
        <f t="shared" si="62"/>
        <v>0</v>
      </c>
      <c r="Y63" s="50"/>
      <c r="Z63" s="50"/>
      <c r="AA63" s="45">
        <f t="shared" si="146"/>
        <v>0</v>
      </c>
      <c r="AC63" s="34" t="s">
        <v>145</v>
      </c>
      <c r="AD63" s="16">
        <v>3110</v>
      </c>
      <c r="AE63" s="41">
        <f t="shared" si="63"/>
        <v>0</v>
      </c>
      <c r="AF63" s="50"/>
      <c r="AG63" s="50"/>
      <c r="AH63" s="45">
        <f t="shared" si="147"/>
        <v>0</v>
      </c>
      <c r="AJ63" s="34" t="s">
        <v>145</v>
      </c>
      <c r="AK63" s="16">
        <v>3110</v>
      </c>
      <c r="AL63" s="41">
        <f t="shared" si="64"/>
        <v>0</v>
      </c>
      <c r="AM63" s="50"/>
      <c r="AN63" s="50"/>
      <c r="AO63" s="45">
        <f t="shared" si="148"/>
        <v>0</v>
      </c>
      <c r="AQ63" s="34" t="s">
        <v>145</v>
      </c>
      <c r="AR63" s="16">
        <v>3110</v>
      </c>
      <c r="AS63" s="41">
        <f t="shared" si="65"/>
        <v>0</v>
      </c>
      <c r="AT63" s="50"/>
      <c r="AU63" s="50"/>
      <c r="AV63" s="45">
        <f t="shared" si="149"/>
        <v>0</v>
      </c>
      <c r="AX63" s="34" t="s">
        <v>145</v>
      </c>
      <c r="AY63" s="16">
        <v>3110</v>
      </c>
      <c r="AZ63" s="41">
        <f t="shared" si="66"/>
        <v>0</v>
      </c>
      <c r="BA63" s="50">
        <f>87718+11831</f>
        <v>99549</v>
      </c>
      <c r="BB63" s="50"/>
      <c r="BC63" s="45">
        <f t="shared" si="150"/>
        <v>99549</v>
      </c>
      <c r="BE63" s="34" t="s">
        <v>145</v>
      </c>
      <c r="BF63" s="16">
        <v>3110</v>
      </c>
      <c r="BG63" s="41">
        <f t="shared" si="67"/>
        <v>99549</v>
      </c>
      <c r="BH63" s="50"/>
      <c r="BI63" s="50"/>
      <c r="BJ63" s="45">
        <f t="shared" si="151"/>
        <v>99549</v>
      </c>
      <c r="BL63" s="34" t="s">
        <v>145</v>
      </c>
      <c r="BM63" s="16">
        <v>3110</v>
      </c>
      <c r="BN63" s="41">
        <f t="shared" si="68"/>
        <v>99549</v>
      </c>
      <c r="BO63" s="50"/>
      <c r="BP63" s="50"/>
      <c r="BQ63" s="45">
        <f t="shared" si="152"/>
        <v>99549</v>
      </c>
      <c r="BS63" s="34" t="s">
        <v>145</v>
      </c>
      <c r="BT63" s="16">
        <v>3110</v>
      </c>
      <c r="BU63" s="41">
        <f t="shared" si="69"/>
        <v>99549</v>
      </c>
      <c r="BV63" s="50"/>
      <c r="BW63" s="50"/>
      <c r="BX63" s="45">
        <f t="shared" si="153"/>
        <v>99549</v>
      </c>
      <c r="BZ63" s="34" t="s">
        <v>145</v>
      </c>
      <c r="CA63" s="16">
        <v>3110</v>
      </c>
      <c r="CB63" s="41">
        <f t="shared" si="70"/>
        <v>99549</v>
      </c>
      <c r="CC63" s="50"/>
      <c r="CD63" s="50"/>
      <c r="CE63" s="45">
        <f t="shared" si="154"/>
        <v>99549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43"/>
        <v>0</v>
      </c>
      <c r="H64" s="21" t="s">
        <v>53</v>
      </c>
      <c r="I64" s="16">
        <v>3120</v>
      </c>
      <c r="J64" s="50">
        <f t="shared" si="60"/>
        <v>0</v>
      </c>
      <c r="K64" s="50"/>
      <c r="L64" s="50"/>
      <c r="M64" s="45">
        <f t="shared" si="144"/>
        <v>0</v>
      </c>
      <c r="O64" s="21" t="s">
        <v>53</v>
      </c>
      <c r="P64" s="16">
        <v>3120</v>
      </c>
      <c r="Q64" s="50">
        <f t="shared" si="61"/>
        <v>0</v>
      </c>
      <c r="R64" s="50"/>
      <c r="S64" s="50"/>
      <c r="T64" s="45">
        <f t="shared" si="145"/>
        <v>0</v>
      </c>
      <c r="V64" s="21" t="s">
        <v>53</v>
      </c>
      <c r="W64" s="16">
        <v>3120</v>
      </c>
      <c r="X64" s="50">
        <f t="shared" si="62"/>
        <v>0</v>
      </c>
      <c r="Y64" s="50"/>
      <c r="Z64" s="50"/>
      <c r="AA64" s="45">
        <f t="shared" si="146"/>
        <v>0</v>
      </c>
      <c r="AB64" s="28"/>
      <c r="AC64" s="21" t="s">
        <v>53</v>
      </c>
      <c r="AD64" s="16">
        <v>3120</v>
      </c>
      <c r="AE64" s="50">
        <f t="shared" si="63"/>
        <v>0</v>
      </c>
      <c r="AF64" s="50"/>
      <c r="AG64" s="50"/>
      <c r="AH64" s="45">
        <f t="shared" si="147"/>
        <v>0</v>
      </c>
      <c r="AJ64" s="21" t="s">
        <v>53</v>
      </c>
      <c r="AK64" s="16">
        <v>3120</v>
      </c>
      <c r="AL64" s="50">
        <f t="shared" si="64"/>
        <v>0</v>
      </c>
      <c r="AM64" s="50"/>
      <c r="AN64" s="50"/>
      <c r="AO64" s="45">
        <f t="shared" si="148"/>
        <v>0</v>
      </c>
      <c r="AQ64" s="21" t="s">
        <v>53</v>
      </c>
      <c r="AR64" s="16">
        <v>3120</v>
      </c>
      <c r="AS64" s="50">
        <f t="shared" si="65"/>
        <v>0</v>
      </c>
      <c r="AT64" s="50"/>
      <c r="AU64" s="50"/>
      <c r="AV64" s="45">
        <f t="shared" si="149"/>
        <v>0</v>
      </c>
      <c r="AX64" s="21" t="s">
        <v>53</v>
      </c>
      <c r="AY64" s="16">
        <v>3120</v>
      </c>
      <c r="AZ64" s="50">
        <f t="shared" si="66"/>
        <v>0</v>
      </c>
      <c r="BA64" s="50"/>
      <c r="BB64" s="50"/>
      <c r="BC64" s="45">
        <f t="shared" si="150"/>
        <v>0</v>
      </c>
      <c r="BE64" s="21" t="s">
        <v>53</v>
      </c>
      <c r="BF64" s="16">
        <v>3120</v>
      </c>
      <c r="BG64" s="50">
        <f t="shared" si="67"/>
        <v>0</v>
      </c>
      <c r="BH64" s="50"/>
      <c r="BI64" s="50"/>
      <c r="BJ64" s="45">
        <f t="shared" si="151"/>
        <v>0</v>
      </c>
      <c r="BL64" s="21" t="s">
        <v>53</v>
      </c>
      <c r="BM64" s="16">
        <v>3120</v>
      </c>
      <c r="BN64" s="50">
        <f t="shared" si="68"/>
        <v>0</v>
      </c>
      <c r="BO64" s="50"/>
      <c r="BP64" s="50"/>
      <c r="BQ64" s="45">
        <f t="shared" si="152"/>
        <v>0</v>
      </c>
      <c r="BS64" s="21" t="s">
        <v>53</v>
      </c>
      <c r="BT64" s="16">
        <v>3120</v>
      </c>
      <c r="BU64" s="50">
        <f t="shared" si="69"/>
        <v>0</v>
      </c>
      <c r="BV64" s="50"/>
      <c r="BW64" s="50"/>
      <c r="BX64" s="45">
        <f t="shared" si="153"/>
        <v>0</v>
      </c>
      <c r="BZ64" s="21" t="s">
        <v>53</v>
      </c>
      <c r="CA64" s="16">
        <v>3120</v>
      </c>
      <c r="CB64" s="50">
        <f t="shared" si="70"/>
        <v>0</v>
      </c>
      <c r="CC64" s="50"/>
      <c r="CD64" s="50"/>
      <c r="CE64" s="45">
        <f t="shared" si="154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43"/>
        <v>0</v>
      </c>
      <c r="H65" s="21" t="s">
        <v>54</v>
      </c>
      <c r="I65" s="16">
        <v>3130</v>
      </c>
      <c r="J65" s="50">
        <f t="shared" si="60"/>
        <v>0</v>
      </c>
      <c r="K65" s="50"/>
      <c r="L65" s="50"/>
      <c r="M65" s="45">
        <f t="shared" si="144"/>
        <v>0</v>
      </c>
      <c r="O65" s="21" t="s">
        <v>54</v>
      </c>
      <c r="P65" s="16">
        <v>3130</v>
      </c>
      <c r="Q65" s="50">
        <f t="shared" si="61"/>
        <v>0</v>
      </c>
      <c r="R65" s="50"/>
      <c r="S65" s="50"/>
      <c r="T65" s="45">
        <f t="shared" si="145"/>
        <v>0</v>
      </c>
      <c r="V65" s="21" t="s">
        <v>54</v>
      </c>
      <c r="W65" s="16">
        <v>3130</v>
      </c>
      <c r="X65" s="50">
        <f t="shared" si="62"/>
        <v>0</v>
      </c>
      <c r="Y65" s="50"/>
      <c r="Z65" s="50"/>
      <c r="AA65" s="45">
        <f t="shared" si="146"/>
        <v>0</v>
      </c>
      <c r="AB65" s="28"/>
      <c r="AC65" s="21" t="s">
        <v>54</v>
      </c>
      <c r="AD65" s="16">
        <v>3130</v>
      </c>
      <c r="AE65" s="50">
        <f t="shared" si="63"/>
        <v>0</v>
      </c>
      <c r="AF65" s="50"/>
      <c r="AG65" s="50"/>
      <c r="AH65" s="45">
        <f t="shared" si="147"/>
        <v>0</v>
      </c>
      <c r="AJ65" s="21" t="s">
        <v>54</v>
      </c>
      <c r="AK65" s="16">
        <v>3130</v>
      </c>
      <c r="AL65" s="50">
        <f t="shared" si="64"/>
        <v>0</v>
      </c>
      <c r="AM65" s="50"/>
      <c r="AN65" s="50"/>
      <c r="AO65" s="45">
        <f t="shared" si="148"/>
        <v>0</v>
      </c>
      <c r="AQ65" s="21" t="s">
        <v>54</v>
      </c>
      <c r="AR65" s="16">
        <v>3130</v>
      </c>
      <c r="AS65" s="50">
        <f t="shared" si="65"/>
        <v>0</v>
      </c>
      <c r="AT65" s="50"/>
      <c r="AU65" s="50"/>
      <c r="AV65" s="45">
        <f t="shared" si="149"/>
        <v>0</v>
      </c>
      <c r="AX65" s="21" t="s">
        <v>54</v>
      </c>
      <c r="AY65" s="16">
        <v>3130</v>
      </c>
      <c r="AZ65" s="50">
        <f t="shared" si="66"/>
        <v>0</v>
      </c>
      <c r="BA65" s="50"/>
      <c r="BB65" s="50"/>
      <c r="BC65" s="45">
        <f t="shared" si="150"/>
        <v>0</v>
      </c>
      <c r="BE65" s="21" t="s">
        <v>54</v>
      </c>
      <c r="BF65" s="16">
        <v>3130</v>
      </c>
      <c r="BG65" s="50">
        <f t="shared" si="67"/>
        <v>0</v>
      </c>
      <c r="BH65" s="50"/>
      <c r="BI65" s="50"/>
      <c r="BJ65" s="45">
        <f t="shared" si="151"/>
        <v>0</v>
      </c>
      <c r="BL65" s="21" t="s">
        <v>54</v>
      </c>
      <c r="BM65" s="16">
        <v>3130</v>
      </c>
      <c r="BN65" s="50">
        <f t="shared" si="68"/>
        <v>0</v>
      </c>
      <c r="BO65" s="50"/>
      <c r="BP65" s="50"/>
      <c r="BQ65" s="45">
        <f t="shared" si="152"/>
        <v>0</v>
      </c>
      <c r="BS65" s="21" t="s">
        <v>54</v>
      </c>
      <c r="BT65" s="16">
        <v>3130</v>
      </c>
      <c r="BU65" s="50">
        <f t="shared" si="69"/>
        <v>0</v>
      </c>
      <c r="BV65" s="50"/>
      <c r="BW65" s="50"/>
      <c r="BX65" s="45">
        <f t="shared" si="153"/>
        <v>0</v>
      </c>
      <c r="BZ65" s="21" t="s">
        <v>54</v>
      </c>
      <c r="CA65" s="16">
        <v>3130</v>
      </c>
      <c r="CB65" s="50">
        <f t="shared" si="70"/>
        <v>0</v>
      </c>
      <c r="CC65" s="50"/>
      <c r="CD65" s="50"/>
      <c r="CE65" s="45">
        <f t="shared" si="154"/>
        <v>0</v>
      </c>
    </row>
    <row r="66" spans="1:83" ht="15.75" customHeight="1">
      <c r="A66" s="18"/>
      <c r="O66" s="27"/>
      <c r="P66" s="27"/>
      <c r="Q66" s="27"/>
      <c r="R66" s="27"/>
      <c r="S66" s="27"/>
      <c r="T66" s="27"/>
      <c r="V66" s="27"/>
      <c r="W66" s="27"/>
      <c r="X66" s="27"/>
      <c r="Y66" s="27"/>
      <c r="Z66" s="27"/>
      <c r="AA66" s="27"/>
      <c r="AB66" s="27"/>
    </row>
    <row r="67" spans="1:83" ht="63" customHeight="1"/>
    <row r="68" spans="1:83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2:28" s="27" customFormat="1"/>
    <row r="82" spans="22:28" s="27" customFormat="1" ht="15.75" customHeight="1"/>
    <row r="83" spans="22:28" s="27" customFormat="1" ht="15.75" customHeight="1"/>
    <row r="84" spans="22:28" s="27" customFormat="1" ht="15.75" customHeight="1"/>
    <row r="85" spans="22:28" s="27" customFormat="1" ht="15.75" customHeight="1"/>
    <row r="86" spans="22:28" s="27" customFormat="1" ht="15.75" customHeight="1"/>
    <row r="87" spans="22:28" s="27" customFormat="1" ht="15.75" customHeight="1"/>
    <row r="88" spans="22:28" s="27" customFormat="1" ht="15.75" customHeight="1"/>
    <row r="89" spans="22:28" s="27" customFormat="1" ht="15.75" customHeight="1"/>
    <row r="90" spans="22:28" s="27" customFormat="1" ht="15.75" customHeight="1"/>
    <row r="91" spans="22:28" s="27" customFormat="1" ht="15.75" customHeight="1"/>
    <row r="92" spans="22:28" s="27" customFormat="1" ht="15.75" customHeight="1"/>
    <row r="93" spans="22:28" s="27" customFormat="1" ht="15.75" customHeight="1">
      <c r="AB93" s="28"/>
    </row>
    <row r="94" spans="22:28" s="27" customFormat="1" ht="15.75" customHeight="1">
      <c r="AB94" s="28"/>
    </row>
    <row r="95" spans="22:28" s="27" customFormat="1" ht="15.75" customHeight="1">
      <c r="AB95" s="28"/>
    </row>
    <row r="96" spans="22:28" s="27" customFormat="1" ht="15.75" customHeight="1">
      <c r="V96"/>
      <c r="W96"/>
      <c r="X96"/>
      <c r="Y96"/>
      <c r="Z96"/>
      <c r="AA96"/>
      <c r="AB96" s="28"/>
    </row>
    <row r="97" spans="7:28" s="27" customFormat="1" ht="15.75" customHeight="1">
      <c r="V97"/>
      <c r="W97"/>
      <c r="X97"/>
      <c r="Y97"/>
      <c r="Z97"/>
      <c r="AA97"/>
      <c r="AB97" s="28"/>
    </row>
    <row r="98" spans="7:28" s="27" customFormat="1" ht="15.75" customHeight="1">
      <c r="V98"/>
      <c r="W98"/>
      <c r="X98"/>
      <c r="Y98"/>
      <c r="Z98"/>
      <c r="AA98"/>
      <c r="AB98" s="28"/>
    </row>
    <row r="99" spans="7:28" s="27" customFormat="1" ht="15.75" customHeight="1">
      <c r="V99"/>
      <c r="W99"/>
      <c r="X99"/>
      <c r="Y99"/>
      <c r="Z99"/>
      <c r="AA99"/>
      <c r="AB99" s="28"/>
    </row>
    <row r="100" spans="7:28" s="27" customFormat="1" ht="15.75" customHeight="1">
      <c r="V100"/>
      <c r="W100"/>
      <c r="X100"/>
      <c r="Y100"/>
      <c r="Z100"/>
      <c r="AA100"/>
      <c r="AB100" s="28"/>
    </row>
    <row r="101" spans="7:28" s="27" customFormat="1" ht="15.75" customHeight="1">
      <c r="V101"/>
      <c r="W101"/>
      <c r="X101"/>
      <c r="Y101"/>
      <c r="Z101"/>
      <c r="AA101"/>
      <c r="AB101" s="28"/>
    </row>
    <row r="102" spans="7:28" s="27" customFormat="1" ht="15.75" customHeight="1">
      <c r="V102"/>
      <c r="W102"/>
      <c r="X102"/>
      <c r="Y102"/>
      <c r="Z102"/>
      <c r="AA102"/>
      <c r="AB102" s="28"/>
    </row>
    <row r="103" spans="7:28" s="27" customFormat="1" ht="25.5" customHeight="1">
      <c r="V103"/>
      <c r="W103"/>
      <c r="X103"/>
      <c r="Y103"/>
      <c r="Z103"/>
      <c r="AA103"/>
      <c r="AB103" s="28"/>
    </row>
    <row r="104" spans="7:28" s="27" customFormat="1" ht="15.75" customHeight="1">
      <c r="V104"/>
      <c r="W104"/>
      <c r="X104"/>
      <c r="Y104"/>
      <c r="Z104"/>
      <c r="AA104"/>
      <c r="AB104" s="28"/>
    </row>
    <row r="105" spans="7:28" ht="15.75" customHeight="1">
      <c r="AB105" s="27"/>
    </row>
    <row r="106" spans="7:28" s="27" customFormat="1" ht="42.6" customHeight="1">
      <c r="V106"/>
      <c r="W106"/>
      <c r="X106"/>
      <c r="Y106"/>
      <c r="Z106"/>
      <c r="AA106"/>
    </row>
    <row r="107" spans="7:28" s="27" customFormat="1" ht="15.75" customHeight="1">
      <c r="V107"/>
      <c r="W107"/>
      <c r="X107"/>
      <c r="Y107"/>
      <c r="Z107"/>
      <c r="AA107"/>
    </row>
    <row r="108" spans="7:28" s="28" customFormat="1" ht="15.75" customHeight="1">
      <c r="G108" s="11"/>
      <c r="V108"/>
      <c r="W108"/>
      <c r="X108"/>
      <c r="Y108"/>
      <c r="Z108"/>
      <c r="AA108"/>
      <c r="AB108" s="27"/>
    </row>
    <row r="109" spans="7:28" s="28" customFormat="1" ht="36" customHeight="1">
      <c r="V109"/>
      <c r="W109"/>
      <c r="X109"/>
      <c r="Y109"/>
      <c r="Z109"/>
      <c r="AA109"/>
      <c r="AB109" s="27"/>
    </row>
    <row r="110" spans="7:28" s="28" customFormat="1" ht="15.75" customHeight="1">
      <c r="V110"/>
      <c r="W110"/>
      <c r="X110"/>
      <c r="Y110"/>
      <c r="Z110"/>
      <c r="AA110"/>
      <c r="AB110" s="27"/>
    </row>
    <row r="111" spans="7:28" s="28" customFormat="1" ht="15.75" customHeight="1">
      <c r="V111"/>
      <c r="W111"/>
      <c r="X111"/>
      <c r="Y111"/>
      <c r="Z111"/>
      <c r="AA111"/>
      <c r="AB111" s="27"/>
    </row>
    <row r="112" spans="7:28" s="32" customFormat="1" ht="15.75" customHeight="1">
      <c r="V112"/>
      <c r="W112"/>
      <c r="X112"/>
      <c r="Y112"/>
      <c r="Z112"/>
      <c r="AA112"/>
      <c r="AB112" s="27"/>
    </row>
    <row r="113" s="32" customFormat="1" ht="15.75" customHeight="1"/>
    <row r="114" s="32" customFormat="1" ht="15.75" customHeight="1"/>
    <row r="115" s="32" customFormat="1" ht="15.75" customHeight="1"/>
    <row r="116" s="28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25.5" customHeight="1"/>
    <row r="143" s="28" customFormat="1" ht="15.75" customHeight="1"/>
    <row r="144" s="27" customFormat="1" ht="15.75" customHeight="1"/>
    <row r="145" spans="7:22" s="27" customFormat="1" ht="39" customHeight="1"/>
    <row r="146" spans="7:22" s="27" customFormat="1" ht="15.75" customHeight="1"/>
    <row r="147" spans="7:22" s="28" customFormat="1" ht="15.75" customHeight="1">
      <c r="G147" s="11"/>
      <c r="V147" s="27"/>
    </row>
    <row r="148" spans="7:22" s="28" customFormat="1" ht="36" customHeight="1">
      <c r="V148" s="27"/>
    </row>
    <row r="149" spans="7:22" s="28" customFormat="1" ht="15.75" customHeight="1">
      <c r="V149" s="27"/>
    </row>
    <row r="150" spans="7:22" s="28" customFormat="1" ht="15.75" customHeight="1">
      <c r="V150" s="27"/>
    </row>
    <row r="151" spans="7:22" s="32" customFormat="1" ht="15.75" customHeight="1">
      <c r="V151" s="27"/>
    </row>
    <row r="152" spans="7:22" s="32" customFormat="1" ht="15.75" customHeight="1">
      <c r="O152"/>
      <c r="P152"/>
      <c r="Q152"/>
      <c r="R152"/>
      <c r="S152"/>
      <c r="T152"/>
      <c r="U152" s="27"/>
      <c r="V152" s="27"/>
    </row>
    <row r="153" spans="7:22" s="32" customFormat="1" ht="15.75" customHeight="1">
      <c r="O153"/>
      <c r="P153"/>
      <c r="Q153"/>
      <c r="R153"/>
      <c r="S153"/>
      <c r="T153"/>
      <c r="U153" s="27"/>
      <c r="V153" s="27"/>
    </row>
    <row r="154" spans="7:22" s="32" customFormat="1" ht="15.75" customHeight="1">
      <c r="O154"/>
      <c r="P154"/>
      <c r="Q154"/>
      <c r="R154"/>
      <c r="S154"/>
      <c r="T154"/>
      <c r="U154" s="27"/>
      <c r="V154" s="27"/>
    </row>
    <row r="155" spans="7:22" s="28" customFormat="1" ht="15.75" customHeight="1">
      <c r="O155"/>
      <c r="P155"/>
      <c r="Q155"/>
      <c r="R155"/>
      <c r="S155"/>
      <c r="T155"/>
      <c r="U155" s="27"/>
      <c r="V155" s="27"/>
    </row>
    <row r="156" spans="7:22" s="28" customFormat="1" ht="15.75" customHeight="1">
      <c r="O156"/>
      <c r="P156"/>
      <c r="Q156"/>
      <c r="R156"/>
      <c r="S156"/>
      <c r="T156"/>
      <c r="U156" s="27"/>
      <c r="V156" s="27"/>
    </row>
    <row r="157" spans="7:22" s="28" customFormat="1" ht="15.75" customHeight="1">
      <c r="O157"/>
      <c r="P157"/>
      <c r="Q157"/>
      <c r="R157"/>
      <c r="S157"/>
      <c r="T157"/>
      <c r="U157" s="27"/>
      <c r="V157" s="27"/>
    </row>
    <row r="158" spans="7:22" s="28" customFormat="1" ht="15.75" customHeight="1">
      <c r="O158"/>
      <c r="P158"/>
      <c r="Q158"/>
      <c r="R158"/>
      <c r="S158"/>
      <c r="T158"/>
      <c r="U158" s="27"/>
      <c r="V158" s="27"/>
    </row>
    <row r="159" spans="7:22" s="28" customFormat="1">
      <c r="O159"/>
      <c r="P159"/>
      <c r="Q159"/>
      <c r="R159"/>
      <c r="S159"/>
      <c r="T159"/>
      <c r="U159" s="27"/>
      <c r="V159" s="27"/>
    </row>
    <row r="160" spans="7:22" s="28" customFormat="1" ht="15.75" customHeight="1">
      <c r="O160"/>
      <c r="P160"/>
      <c r="Q160"/>
      <c r="R160"/>
      <c r="S160"/>
      <c r="T160"/>
      <c r="U160" s="27"/>
      <c r="V160" s="27"/>
    </row>
    <row r="161" spans="15:22" s="28" customFormat="1" ht="15.75" customHeight="1">
      <c r="O161"/>
      <c r="P161"/>
      <c r="Q161"/>
      <c r="R161"/>
      <c r="S161"/>
      <c r="T161"/>
      <c r="U161" s="27"/>
      <c r="V161" s="27"/>
    </row>
    <row r="162" spans="15:22" s="28" customFormat="1" ht="15.75" customHeight="1">
      <c r="O162"/>
      <c r="P162"/>
      <c r="Q162"/>
      <c r="R162"/>
      <c r="S162"/>
      <c r="T162"/>
      <c r="U162" s="27"/>
      <c r="V162" s="27"/>
    </row>
    <row r="163" spans="15:22" s="28" customFormat="1" ht="15.75" customHeight="1">
      <c r="O163"/>
      <c r="P163"/>
      <c r="Q163"/>
      <c r="R163"/>
      <c r="S163"/>
      <c r="T163"/>
      <c r="U163" s="27"/>
      <c r="V163" s="27"/>
    </row>
    <row r="164" spans="15:22" s="28" customFormat="1" ht="15.75" customHeight="1">
      <c r="O164"/>
      <c r="P164"/>
      <c r="Q164"/>
      <c r="R164"/>
      <c r="S164"/>
      <c r="T164"/>
      <c r="U164" s="27"/>
      <c r="V164" s="27"/>
    </row>
    <row r="165" spans="15:22" s="28" customFormat="1" ht="15.75" customHeight="1">
      <c r="O165"/>
      <c r="P165"/>
      <c r="Q165"/>
      <c r="R165"/>
      <c r="S165"/>
      <c r="T165"/>
      <c r="U165" s="27"/>
      <c r="V165" s="27"/>
    </row>
    <row r="166" spans="15:22" s="28" customFormat="1" ht="15.75" customHeight="1">
      <c r="O166"/>
      <c r="P166"/>
      <c r="Q166"/>
      <c r="R166"/>
      <c r="S166"/>
      <c r="T166"/>
      <c r="U166" s="27"/>
      <c r="V166" s="27"/>
    </row>
    <row r="167" spans="15:22" s="28" customFormat="1" ht="15.75" customHeight="1">
      <c r="O167"/>
      <c r="P167"/>
      <c r="Q167"/>
      <c r="R167"/>
      <c r="S167"/>
      <c r="T167"/>
      <c r="U167" s="27"/>
      <c r="V167" s="27"/>
    </row>
    <row r="168" spans="15:22" s="28" customFormat="1" ht="15.75" customHeight="1">
      <c r="O168"/>
      <c r="P168"/>
      <c r="Q168"/>
      <c r="R168"/>
      <c r="S168"/>
      <c r="T168"/>
      <c r="U168" s="27"/>
      <c r="V168" s="27"/>
    </row>
    <row r="169" spans="15:22" s="28" customFormat="1" ht="15.75" customHeight="1">
      <c r="O169"/>
      <c r="P169"/>
      <c r="Q169"/>
      <c r="R169"/>
      <c r="S169"/>
      <c r="T169"/>
      <c r="U169" s="27"/>
      <c r="V169" s="27"/>
    </row>
    <row r="170" spans="15:22" s="28" customFormat="1" ht="15.75" customHeight="1">
      <c r="O170"/>
      <c r="P170"/>
      <c r="Q170"/>
      <c r="R170"/>
      <c r="S170"/>
      <c r="T170"/>
      <c r="U170" s="27"/>
      <c r="V170" s="27"/>
    </row>
    <row r="171" spans="15:22" s="28" customFormat="1" ht="15.75" customHeight="1">
      <c r="O171"/>
      <c r="P171"/>
      <c r="Q171"/>
      <c r="R171"/>
      <c r="S171"/>
      <c r="T171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 s="27"/>
      <c r="V172" s="27"/>
    </row>
    <row r="173" spans="15:22" s="28" customFormat="1" ht="15.75" customHeight="1">
      <c r="O173"/>
      <c r="P173"/>
      <c r="Q173"/>
      <c r="R173"/>
      <c r="S173"/>
      <c r="T173"/>
      <c r="U173" s="27"/>
      <c r="V173" s="27"/>
    </row>
    <row r="174" spans="15:22" s="28" customFormat="1" ht="15.75" customHeight="1">
      <c r="O174"/>
      <c r="P174"/>
      <c r="Q174"/>
      <c r="R174"/>
      <c r="S174"/>
      <c r="T174"/>
      <c r="U174"/>
      <c r="V174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25.5" customHeight="1">
      <c r="O181"/>
      <c r="P181"/>
      <c r="Q181"/>
      <c r="R181"/>
      <c r="S181"/>
      <c r="T181"/>
      <c r="U181"/>
      <c r="V181"/>
    </row>
    <row r="182" spans="15:22" s="28" customFormat="1" ht="15.75" customHeight="1">
      <c r="O182"/>
      <c r="P182"/>
      <c r="Q182"/>
      <c r="R182"/>
      <c r="S182"/>
      <c r="T182"/>
      <c r="U182"/>
      <c r="V182"/>
    </row>
    <row r="183" spans="15:22" s="27" customFormat="1" ht="15.75" customHeight="1">
      <c r="O183"/>
      <c r="P183"/>
      <c r="Q183"/>
      <c r="R183"/>
      <c r="S183"/>
      <c r="T183"/>
      <c r="U183"/>
      <c r="V183"/>
    </row>
    <row r="184" spans="15:22" s="27" customFormat="1" ht="43.15" customHeight="1">
      <c r="O184"/>
      <c r="P184"/>
      <c r="Q184"/>
      <c r="R184"/>
      <c r="S184"/>
      <c r="T184"/>
      <c r="U184"/>
      <c r="V184"/>
    </row>
    <row r="185" spans="15:22" s="27" customFormat="1" ht="20.25" customHeight="1">
      <c r="O185"/>
      <c r="P185"/>
      <c r="Q185"/>
      <c r="R185"/>
      <c r="S185"/>
      <c r="T185"/>
      <c r="U185"/>
      <c r="V185"/>
    </row>
    <row r="186" spans="15:22" s="27" customFormat="1" ht="16.149999999999999" customHeight="1">
      <c r="O186"/>
      <c r="P186"/>
      <c r="Q186"/>
      <c r="R186"/>
      <c r="S186"/>
      <c r="T186"/>
      <c r="U186"/>
      <c r="V186"/>
    </row>
    <row r="187" spans="15:22" s="27" customFormat="1" ht="48" customHeight="1">
      <c r="O187"/>
      <c r="P187"/>
      <c r="Q187"/>
      <c r="R187"/>
      <c r="S187"/>
      <c r="T187"/>
      <c r="U187"/>
      <c r="V187"/>
    </row>
    <row r="188" spans="15:22" s="27" customFormat="1" ht="15.75" customHeight="1">
      <c r="O188"/>
      <c r="P188"/>
      <c r="Q188"/>
      <c r="R188"/>
      <c r="S188"/>
      <c r="T188"/>
      <c r="U188"/>
      <c r="V188"/>
    </row>
    <row r="189" spans="15:22" s="27" customFormat="1" ht="15.75" customHeight="1">
      <c r="O189"/>
      <c r="P189"/>
      <c r="Q189"/>
      <c r="R189"/>
      <c r="S189"/>
      <c r="T189"/>
      <c r="U189"/>
      <c r="V189"/>
    </row>
    <row r="190" spans="15:22" s="27" customFormat="1" ht="50.45" customHeight="1">
      <c r="O190"/>
      <c r="P190"/>
      <c r="Q190"/>
      <c r="R190"/>
      <c r="S190"/>
      <c r="T190"/>
      <c r="U190"/>
      <c r="V190"/>
    </row>
    <row r="191" spans="15:22" s="27" customFormat="1" ht="15.75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44.45" customHeight="1">
      <c r="O193"/>
      <c r="P193"/>
      <c r="Q193"/>
      <c r="R193"/>
      <c r="S193"/>
      <c r="T193"/>
      <c r="U193"/>
      <c r="V193"/>
    </row>
    <row r="194" spans="15:22" s="27" customFormat="1" ht="15.7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46.9" customHeight="1">
      <c r="O196"/>
      <c r="P196"/>
      <c r="Q196"/>
      <c r="R196"/>
      <c r="S196"/>
      <c r="T196"/>
      <c r="U196"/>
      <c r="V196"/>
    </row>
    <row r="197" spans="15:22" s="27" customFormat="1" ht="15.75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51" customHeight="1">
      <c r="O199"/>
      <c r="P199"/>
      <c r="Q199"/>
      <c r="R199"/>
      <c r="S199"/>
      <c r="T199"/>
      <c r="U199"/>
      <c r="V199"/>
    </row>
    <row r="200" spans="15:22" s="27" customFormat="1" ht="15.75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61.15" customHeight="1">
      <c r="O202"/>
      <c r="P202"/>
      <c r="Q202"/>
      <c r="R202"/>
      <c r="S202"/>
      <c r="T202"/>
      <c r="U202"/>
      <c r="V202"/>
    </row>
    <row r="203" spans="15:22" s="27" customFormat="1" ht="15.75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61.15" customHeight="1">
      <c r="O205"/>
      <c r="P205"/>
      <c r="Q205"/>
      <c r="R205"/>
      <c r="S205"/>
      <c r="T205"/>
      <c r="U205"/>
      <c r="V205"/>
    </row>
    <row r="206" spans="15:22" s="27" customFormat="1" ht="15.7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15.7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s="27" customFormat="1" ht="15.75" customHeight="1">
      <c r="O211"/>
      <c r="P211"/>
      <c r="Q211"/>
      <c r="R211"/>
      <c r="S211"/>
      <c r="T211"/>
      <c r="U211"/>
      <c r="V211"/>
    </row>
    <row r="212" spans="15:22" s="27" customFormat="1" ht="15.75" customHeight="1">
      <c r="O212"/>
      <c r="P212"/>
      <c r="Q212"/>
      <c r="R212"/>
      <c r="S212"/>
      <c r="T212"/>
      <c r="U212"/>
      <c r="V212"/>
    </row>
    <row r="213" spans="15:22" ht="15.75" customHeight="1"/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F211"/>
  <sheetViews>
    <sheetView view="pageBreakPreview" topLeftCell="AL25" zoomScaleNormal="70" zoomScaleSheetLayoutView="100" workbookViewId="0">
      <selection activeCell="AU49" sqref="AU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42578125" customWidth="1"/>
    <col min="10" max="10" width="14.5703125" customWidth="1"/>
    <col min="11" max="11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6" t="s">
        <v>106</v>
      </c>
      <c r="B8" s="137"/>
      <c r="C8" s="137"/>
      <c r="D8" s="137"/>
      <c r="E8" s="137"/>
      <c r="F8" s="137"/>
      <c r="G8" s="137"/>
      <c r="H8" s="136" t="s">
        <v>106</v>
      </c>
      <c r="I8" s="137"/>
      <c r="J8" s="137"/>
      <c r="K8" s="137"/>
      <c r="L8" s="137"/>
      <c r="M8" s="137"/>
      <c r="N8" s="137"/>
      <c r="O8" s="136" t="s">
        <v>106</v>
      </c>
      <c r="P8" s="137"/>
      <c r="Q8" s="137"/>
      <c r="R8" s="137"/>
      <c r="S8" s="137"/>
      <c r="T8" s="137"/>
      <c r="U8" s="137"/>
      <c r="V8" s="136" t="s">
        <v>106</v>
      </c>
      <c r="W8" s="137"/>
      <c r="X8" s="137"/>
      <c r="Y8" s="137"/>
      <c r="Z8" s="137"/>
      <c r="AA8" s="137"/>
      <c r="AB8" s="137"/>
      <c r="AC8" s="136" t="s">
        <v>106</v>
      </c>
      <c r="AD8" s="137"/>
      <c r="AE8" s="137"/>
      <c r="AF8" s="137"/>
      <c r="AG8" s="137"/>
      <c r="AH8" s="137"/>
      <c r="AI8" s="137"/>
      <c r="AJ8" s="136" t="s">
        <v>106</v>
      </c>
      <c r="AK8" s="137"/>
      <c r="AL8" s="137"/>
      <c r="AM8" s="137"/>
      <c r="AN8" s="137"/>
      <c r="AO8" s="137"/>
      <c r="AP8" s="137"/>
      <c r="AQ8" s="136" t="s">
        <v>106</v>
      </c>
      <c r="AR8" s="137"/>
      <c r="AS8" s="137"/>
      <c r="AT8" s="137"/>
      <c r="AU8" s="137"/>
      <c r="AV8" s="137"/>
      <c r="AW8" s="137"/>
      <c r="AX8" s="136" t="s">
        <v>106</v>
      </c>
      <c r="AY8" s="137"/>
      <c r="AZ8" s="137"/>
      <c r="BA8" s="137"/>
      <c r="BB8" s="137"/>
      <c r="BC8" s="137"/>
      <c r="BD8" s="137"/>
      <c r="BE8" s="136" t="s">
        <v>106</v>
      </c>
      <c r="BF8" s="137"/>
      <c r="BG8" s="137"/>
      <c r="BH8" s="137"/>
      <c r="BI8" s="137"/>
      <c r="BJ8" s="137"/>
      <c r="BK8" s="137"/>
      <c r="BL8" s="136" t="s">
        <v>106</v>
      </c>
      <c r="BM8" s="137"/>
      <c r="BN8" s="137"/>
      <c r="BO8" s="137"/>
      <c r="BP8" s="137"/>
      <c r="BQ8" s="137"/>
      <c r="BR8" s="137"/>
      <c r="BS8" s="136" t="s">
        <v>106</v>
      </c>
      <c r="BT8" s="137"/>
      <c r="BU8" s="137"/>
      <c r="BV8" s="137"/>
      <c r="BW8" s="137"/>
      <c r="BX8" s="137"/>
      <c r="BY8" s="137"/>
      <c r="BZ8" s="136" t="s">
        <v>106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2075337</v>
      </c>
      <c r="D21" s="102">
        <f t="shared" ref="D21:E21" si="0">D22+D60</f>
        <v>0</v>
      </c>
      <c r="E21" s="102">
        <f t="shared" si="0"/>
        <v>1480.96</v>
      </c>
      <c r="F21" s="102">
        <f>C21+D21-E21</f>
        <v>2073856.04</v>
      </c>
      <c r="G21" s="103"/>
      <c r="H21" s="100" t="s">
        <v>28</v>
      </c>
      <c r="I21" s="101" t="s">
        <v>29</v>
      </c>
      <c r="J21" s="102">
        <f>J22+J60</f>
        <v>2073856.04</v>
      </c>
      <c r="K21" s="102">
        <f t="shared" ref="K21" si="1">K22+K60</f>
        <v>301</v>
      </c>
      <c r="L21" s="102">
        <f t="shared" ref="L21" si="2">L22+L60</f>
        <v>249888.86999999997</v>
      </c>
      <c r="M21" s="102">
        <f>J21+K21-L21</f>
        <v>1824268.1700000002</v>
      </c>
      <c r="O21" s="100" t="s">
        <v>28</v>
      </c>
      <c r="P21" s="101" t="s">
        <v>29</v>
      </c>
      <c r="Q21" s="102">
        <f>Q22+Q60</f>
        <v>1824268.1699999997</v>
      </c>
      <c r="R21" s="102">
        <f t="shared" ref="R21" si="3">R22+R60</f>
        <v>7000</v>
      </c>
      <c r="S21" s="102">
        <f t="shared" ref="S21" si="4">S22+S60</f>
        <v>123029.24</v>
      </c>
      <c r="T21" s="102">
        <f>Q21+R21-S21</f>
        <v>1708238.9299999997</v>
      </c>
      <c r="V21" s="100" t="s">
        <v>28</v>
      </c>
      <c r="W21" s="101" t="s">
        <v>29</v>
      </c>
      <c r="X21" s="102">
        <f>X22+X60</f>
        <v>1708238.93</v>
      </c>
      <c r="Y21" s="102">
        <f t="shared" ref="Y21" si="5">Y22+Y60</f>
        <v>0</v>
      </c>
      <c r="Z21" s="102">
        <f t="shared" ref="Z21" si="6">Z22+Z60</f>
        <v>248817.99999999997</v>
      </c>
      <c r="AA21" s="102">
        <f>X21+Y21-Z21</f>
        <v>1459420.93</v>
      </c>
      <c r="AC21" s="100" t="s">
        <v>28</v>
      </c>
      <c r="AD21" s="101" t="s">
        <v>29</v>
      </c>
      <c r="AE21" s="102">
        <f>AE22+AE60</f>
        <v>1459600.93</v>
      </c>
      <c r="AF21" s="102">
        <f t="shared" ref="AF21" si="7">AF22+AF60</f>
        <v>0</v>
      </c>
      <c r="AG21" s="102">
        <f t="shared" ref="AG21" si="8">AG22+AG60</f>
        <v>130406.34000000001</v>
      </c>
      <c r="AH21" s="102">
        <f>AE21+AF21-AG21</f>
        <v>1329194.5899999999</v>
      </c>
      <c r="AJ21" s="100" t="s">
        <v>28</v>
      </c>
      <c r="AK21" s="101" t="s">
        <v>29</v>
      </c>
      <c r="AL21" s="102">
        <f>AL22+AL60</f>
        <v>1329194.5899999999</v>
      </c>
      <c r="AM21" s="102">
        <f t="shared" ref="AM21" si="9">AM22+AM60</f>
        <v>0</v>
      </c>
      <c r="AN21" s="102">
        <f t="shared" ref="AN21" si="10">AN22+AN60</f>
        <v>11144.2</v>
      </c>
      <c r="AO21" s="102">
        <f>AL21+AM21-AN21</f>
        <v>1318050.3899999999</v>
      </c>
      <c r="AQ21" s="100" t="s">
        <v>28</v>
      </c>
      <c r="AR21" s="101" t="s">
        <v>29</v>
      </c>
      <c r="AS21" s="102">
        <f>AS22+AS60</f>
        <v>1318050.3899999999</v>
      </c>
      <c r="AT21" s="102">
        <f t="shared" ref="AT21" si="11">AT22+AT60</f>
        <v>79000</v>
      </c>
      <c r="AU21" s="102">
        <f t="shared" ref="AU21" si="12">AU22+AU60</f>
        <v>29916.789999999997</v>
      </c>
      <c r="AV21" s="102">
        <f>AS21+AT21-AU21</f>
        <v>1367133.5999999999</v>
      </c>
      <c r="AX21" s="100" t="s">
        <v>28</v>
      </c>
      <c r="AY21" s="101" t="s">
        <v>29</v>
      </c>
      <c r="AZ21" s="102">
        <f>AZ22+AZ60</f>
        <v>1367133.6</v>
      </c>
      <c r="BA21" s="102">
        <f t="shared" ref="BA21" si="13">BA22+BA60</f>
        <v>38846</v>
      </c>
      <c r="BB21" s="102">
        <f t="shared" ref="BB21" si="14">BB22+BB60</f>
        <v>0</v>
      </c>
      <c r="BC21" s="102">
        <f>AZ21+BA21-BB21</f>
        <v>1405979.6</v>
      </c>
      <c r="BE21" s="100" t="s">
        <v>28</v>
      </c>
      <c r="BF21" s="101" t="s">
        <v>29</v>
      </c>
      <c r="BG21" s="102">
        <f>BG22+BG60</f>
        <v>1405979.6</v>
      </c>
      <c r="BH21" s="102">
        <f t="shared" ref="BH21" si="15">BH22+BH60</f>
        <v>6119</v>
      </c>
      <c r="BI21" s="102">
        <f t="shared" ref="BI21" si="16">BI22+BI60</f>
        <v>0</v>
      </c>
      <c r="BJ21" s="102">
        <f>BG21+BH21-BI21</f>
        <v>1412098.6</v>
      </c>
      <c r="BL21" s="100" t="s">
        <v>28</v>
      </c>
      <c r="BM21" s="101" t="s">
        <v>29</v>
      </c>
      <c r="BN21" s="102">
        <f>BN22+BN60</f>
        <v>1412098.6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1412098.6</v>
      </c>
      <c r="BS21" s="100" t="s">
        <v>28</v>
      </c>
      <c r="BT21" s="101" t="s">
        <v>29</v>
      </c>
      <c r="BU21" s="102">
        <f>BU22+BU60</f>
        <v>1412098.6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1412098.6</v>
      </c>
      <c r="BZ21" s="100" t="s">
        <v>28</v>
      </c>
      <c r="CA21" s="101" t="s">
        <v>29</v>
      </c>
      <c r="CB21" s="102">
        <f>CB22+CB60</f>
        <v>1412098.6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1412098.6</v>
      </c>
    </row>
    <row r="22" spans="1:83" s="96" customFormat="1" ht="36" customHeight="1" thickBot="1">
      <c r="A22" s="92" t="s">
        <v>121</v>
      </c>
      <c r="B22" s="93">
        <v>2000</v>
      </c>
      <c r="C22" s="94">
        <f>C23+C58</f>
        <v>2075337</v>
      </c>
      <c r="D22" s="94">
        <f t="shared" ref="D22:E22" si="23">D23+D58</f>
        <v>0</v>
      </c>
      <c r="E22" s="94">
        <f t="shared" si="23"/>
        <v>1480.96</v>
      </c>
      <c r="F22" s="95">
        <f t="shared" ref="F22:F24" si="24">C22+D22-E22</f>
        <v>2073856.04</v>
      </c>
      <c r="H22" s="92" t="s">
        <v>121</v>
      </c>
      <c r="I22" s="93">
        <v>2000</v>
      </c>
      <c r="J22" s="94">
        <f>J23+J58</f>
        <v>2073856.04</v>
      </c>
      <c r="K22" s="94">
        <f t="shared" ref="K22" si="25">K23+K58</f>
        <v>301</v>
      </c>
      <c r="L22" s="94">
        <f t="shared" ref="L22" si="26">L23+L58</f>
        <v>249888.86999999997</v>
      </c>
      <c r="M22" s="95">
        <f t="shared" ref="M22:M24" si="27">J22+K22-L22</f>
        <v>1824268.1700000002</v>
      </c>
      <c r="O22" s="92" t="s">
        <v>121</v>
      </c>
      <c r="P22" s="93">
        <v>2000</v>
      </c>
      <c r="Q22" s="94">
        <f>Q23+Q58</f>
        <v>1824268.1699999997</v>
      </c>
      <c r="R22" s="94">
        <f t="shared" ref="R22" si="28">R23+R58</f>
        <v>7000</v>
      </c>
      <c r="S22" s="94">
        <f t="shared" ref="S22" si="29">S23+S58</f>
        <v>123029.24</v>
      </c>
      <c r="T22" s="95">
        <f t="shared" ref="T22:T24" si="30">Q22+R22-S22</f>
        <v>1708238.9299999997</v>
      </c>
      <c r="V22" s="92" t="s">
        <v>121</v>
      </c>
      <c r="W22" s="93">
        <v>2000</v>
      </c>
      <c r="X22" s="94">
        <f>X23+X58</f>
        <v>1708238.93</v>
      </c>
      <c r="Y22" s="94">
        <f t="shared" ref="Y22" si="31">Y23+Y58</f>
        <v>0</v>
      </c>
      <c r="Z22" s="94">
        <f t="shared" ref="Z22" si="32">Z23+Z58</f>
        <v>248817.99999999997</v>
      </c>
      <c r="AA22" s="95">
        <f t="shared" ref="AA22:AA24" si="33">X22+Y22-Z22</f>
        <v>1459420.93</v>
      </c>
      <c r="AC22" s="92" t="s">
        <v>121</v>
      </c>
      <c r="AD22" s="93">
        <v>2000</v>
      </c>
      <c r="AE22" s="94">
        <f>AE23+AE58</f>
        <v>1459600.93</v>
      </c>
      <c r="AF22" s="94">
        <f t="shared" ref="AF22" si="34">AF23+AF58</f>
        <v>0</v>
      </c>
      <c r="AG22" s="94">
        <f t="shared" ref="AG22" si="35">AG23+AG58</f>
        <v>130406.34000000001</v>
      </c>
      <c r="AH22" s="95">
        <f t="shared" ref="AH22:AH24" si="36">AE22+AF22-AG22</f>
        <v>1329194.5899999999</v>
      </c>
      <c r="AJ22" s="92" t="s">
        <v>121</v>
      </c>
      <c r="AK22" s="93">
        <v>2000</v>
      </c>
      <c r="AL22" s="94">
        <f>AL23+AL58</f>
        <v>1329194.5899999999</v>
      </c>
      <c r="AM22" s="94">
        <f t="shared" ref="AM22" si="37">AM23+AM58</f>
        <v>0</v>
      </c>
      <c r="AN22" s="94">
        <f t="shared" ref="AN22" si="38">AN23+AN58</f>
        <v>11144.2</v>
      </c>
      <c r="AO22" s="95">
        <f t="shared" ref="AO22:AO24" si="39">AL22+AM22-AN22</f>
        <v>1318050.3899999999</v>
      </c>
      <c r="AQ22" s="92" t="s">
        <v>121</v>
      </c>
      <c r="AR22" s="93">
        <v>2000</v>
      </c>
      <c r="AS22" s="94">
        <f>AS23+AS58</f>
        <v>1318050.3899999999</v>
      </c>
      <c r="AT22" s="94">
        <f t="shared" ref="AT22" si="40">AT23+AT58</f>
        <v>79000</v>
      </c>
      <c r="AU22" s="94">
        <f t="shared" ref="AU22" si="41">AU23+AU58</f>
        <v>29916.789999999997</v>
      </c>
      <c r="AV22" s="95">
        <f t="shared" ref="AV22:AV24" si="42">AS22+AT22-AU22</f>
        <v>1367133.5999999999</v>
      </c>
      <c r="AX22" s="92" t="s">
        <v>121</v>
      </c>
      <c r="AY22" s="93">
        <v>2000</v>
      </c>
      <c r="AZ22" s="94">
        <f>AZ23+AZ58</f>
        <v>1367133.6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1367133.6</v>
      </c>
      <c r="BE22" s="92" t="s">
        <v>121</v>
      </c>
      <c r="BF22" s="93">
        <v>2000</v>
      </c>
      <c r="BG22" s="94">
        <f>BG23+BG58</f>
        <v>1367133.6</v>
      </c>
      <c r="BH22" s="94">
        <f t="shared" ref="BH22" si="46">BH23+BH58</f>
        <v>6119</v>
      </c>
      <c r="BI22" s="94">
        <f t="shared" ref="BI22" si="47">BI23+BI58</f>
        <v>0</v>
      </c>
      <c r="BJ22" s="95">
        <f t="shared" ref="BJ22:BJ24" si="48">BG22+BH22-BI22</f>
        <v>1373252.6</v>
      </c>
      <c r="BL22" s="92" t="s">
        <v>121</v>
      </c>
      <c r="BM22" s="93">
        <v>2000</v>
      </c>
      <c r="BN22" s="94">
        <f>BN23+BN58</f>
        <v>1373252.6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1373252.6</v>
      </c>
      <c r="BS22" s="92" t="s">
        <v>121</v>
      </c>
      <c r="BT22" s="93">
        <v>2000</v>
      </c>
      <c r="BU22" s="94">
        <f>BU23+BU58</f>
        <v>1373252.6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1373252.6</v>
      </c>
      <c r="BZ22" s="92" t="s">
        <v>121</v>
      </c>
      <c r="CA22" s="93">
        <v>2000</v>
      </c>
      <c r="CB22" s="94">
        <f>CB23+CB58</f>
        <v>1373252.6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1373252.6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C24+C32+C33+C52</f>
        <v>2074743</v>
      </c>
      <c r="D23" s="107">
        <f t="shared" ref="D23:E23" si="58">D24+D32+D33+D52</f>
        <v>0</v>
      </c>
      <c r="E23" s="107">
        <f t="shared" si="58"/>
        <v>1480.96</v>
      </c>
      <c r="F23" s="107">
        <f t="shared" si="24"/>
        <v>2073262.04</v>
      </c>
      <c r="H23" s="105" t="s">
        <v>30</v>
      </c>
      <c r="I23" s="106">
        <v>2200</v>
      </c>
      <c r="J23" s="107">
        <f>J24+J32+J33+J52</f>
        <v>2073262.04</v>
      </c>
      <c r="K23" s="107">
        <f t="shared" ref="K23" si="59">K24+K32+K33+K52</f>
        <v>301</v>
      </c>
      <c r="L23" s="107">
        <f t="shared" ref="L23" si="60">L24+L32+L33+L52</f>
        <v>249888.86999999997</v>
      </c>
      <c r="M23" s="107">
        <f t="shared" si="27"/>
        <v>1823674.1700000002</v>
      </c>
      <c r="O23" s="105" t="s">
        <v>30</v>
      </c>
      <c r="P23" s="106">
        <v>2200</v>
      </c>
      <c r="Q23" s="107">
        <f>Q24+Q32+Q33+Q52</f>
        <v>1823674.1699999997</v>
      </c>
      <c r="R23" s="107">
        <f t="shared" ref="R23" si="61">R24+R32+R33+R52</f>
        <v>7000</v>
      </c>
      <c r="S23" s="107">
        <f t="shared" ref="S23" si="62">S24+S32+S33+S52</f>
        <v>123029.24</v>
      </c>
      <c r="T23" s="107">
        <f t="shared" si="30"/>
        <v>1707644.9299999997</v>
      </c>
      <c r="V23" s="105" t="s">
        <v>30</v>
      </c>
      <c r="W23" s="106">
        <v>2200</v>
      </c>
      <c r="X23" s="107">
        <f>X24+X32+X33+X52</f>
        <v>1707644.93</v>
      </c>
      <c r="Y23" s="107">
        <f t="shared" ref="Y23" si="63">Y24+Y32+Y33+Y52</f>
        <v>0</v>
      </c>
      <c r="Z23" s="107">
        <f t="shared" ref="Z23" si="64">Z24+Z32+Z33+Z52</f>
        <v>248817.99999999997</v>
      </c>
      <c r="AA23" s="107">
        <f t="shared" si="33"/>
        <v>1458826.93</v>
      </c>
      <c r="AC23" s="105" t="s">
        <v>30</v>
      </c>
      <c r="AD23" s="106">
        <v>2200</v>
      </c>
      <c r="AE23" s="107">
        <f>AE24+AE32+AE33+AE52</f>
        <v>1459006.93</v>
      </c>
      <c r="AF23" s="107">
        <f t="shared" ref="AF23" si="65">AF24+AF32+AF33+AF52</f>
        <v>0</v>
      </c>
      <c r="AG23" s="107">
        <f t="shared" ref="AG23" si="66">AG24+AG32+AG33+AG52</f>
        <v>130406.34000000001</v>
      </c>
      <c r="AH23" s="107">
        <f t="shared" si="36"/>
        <v>1328600.5899999999</v>
      </c>
      <c r="AJ23" s="105" t="s">
        <v>30</v>
      </c>
      <c r="AK23" s="106">
        <v>2200</v>
      </c>
      <c r="AL23" s="107">
        <f>AL24+AL32+AL33+AL52</f>
        <v>1328600.5899999999</v>
      </c>
      <c r="AM23" s="107">
        <f t="shared" ref="AM23" si="67">AM24+AM32+AM33+AM52</f>
        <v>0</v>
      </c>
      <c r="AN23" s="107">
        <f t="shared" ref="AN23" si="68">AN24+AN32+AN33+AN52</f>
        <v>11144.2</v>
      </c>
      <c r="AO23" s="107">
        <f t="shared" si="39"/>
        <v>1317456.3899999999</v>
      </c>
      <c r="AQ23" s="105" t="s">
        <v>30</v>
      </c>
      <c r="AR23" s="106">
        <v>2200</v>
      </c>
      <c r="AS23" s="107">
        <f>AS24+AS32+AS33+AS52</f>
        <v>1317456.3899999999</v>
      </c>
      <c r="AT23" s="107">
        <f t="shared" ref="AT23" si="69">AT24+AT32+AT33+AT52</f>
        <v>79000</v>
      </c>
      <c r="AU23" s="107">
        <f t="shared" ref="AU23" si="70">AU24+AU32+AU33+AU52</f>
        <v>29916.789999999997</v>
      </c>
      <c r="AV23" s="107">
        <f t="shared" si="42"/>
        <v>1366539.5999999999</v>
      </c>
      <c r="AX23" s="105" t="s">
        <v>30</v>
      </c>
      <c r="AY23" s="106">
        <v>2200</v>
      </c>
      <c r="AZ23" s="107">
        <f>AZ24+AZ32+AZ33+AZ52</f>
        <v>1366539.6</v>
      </c>
      <c r="BA23" s="107">
        <f t="shared" ref="BA23" si="71">BA24+BA32+BA33+BA52</f>
        <v>0</v>
      </c>
      <c r="BB23" s="107">
        <f t="shared" ref="BB23" si="72">BB24+BB32+BB33+BB52</f>
        <v>0</v>
      </c>
      <c r="BC23" s="107">
        <f t="shared" si="45"/>
        <v>1366539.6</v>
      </c>
      <c r="BE23" s="105" t="s">
        <v>30</v>
      </c>
      <c r="BF23" s="106">
        <v>2200</v>
      </c>
      <c r="BG23" s="107">
        <f>BG24+BG32+BG33+BG52</f>
        <v>1366539.6</v>
      </c>
      <c r="BH23" s="107">
        <f t="shared" ref="BH23" si="73">BH24+BH32+BH33+BH52</f>
        <v>6119</v>
      </c>
      <c r="BI23" s="107">
        <f t="shared" ref="BI23" si="74">BI24+BI32+BI33+BI52</f>
        <v>0</v>
      </c>
      <c r="BJ23" s="107">
        <f t="shared" si="48"/>
        <v>1372658.6</v>
      </c>
      <c r="BL23" s="105" t="s">
        <v>30</v>
      </c>
      <c r="BM23" s="106">
        <v>2200</v>
      </c>
      <c r="BN23" s="107">
        <f>BN24+BN32+BN33+BN52</f>
        <v>1372658.6</v>
      </c>
      <c r="BO23" s="107">
        <f t="shared" ref="BO23" si="75">BO24+BO32+BO33+BO52</f>
        <v>0</v>
      </c>
      <c r="BP23" s="107">
        <f t="shared" ref="BP23" si="76">BP24+BP32+BP33+BP52</f>
        <v>0</v>
      </c>
      <c r="BQ23" s="107">
        <f t="shared" si="51"/>
        <v>1372658.6</v>
      </c>
      <c r="BS23" s="105" t="s">
        <v>30</v>
      </c>
      <c r="BT23" s="106">
        <v>2200</v>
      </c>
      <c r="BU23" s="107">
        <f>BU24+BU32+BU33+BU52</f>
        <v>1372658.6</v>
      </c>
      <c r="BV23" s="107">
        <f t="shared" ref="BV23" si="77">BV24+BV32+BV33+BV52</f>
        <v>0</v>
      </c>
      <c r="BW23" s="107">
        <f t="shared" ref="BW23" si="78">BW24+BW32+BW33+BW52</f>
        <v>0</v>
      </c>
      <c r="BX23" s="107">
        <f t="shared" si="54"/>
        <v>1372658.6</v>
      </c>
      <c r="BZ23" s="105" t="s">
        <v>30</v>
      </c>
      <c r="CA23" s="106">
        <v>2200</v>
      </c>
      <c r="CB23" s="107">
        <f>CB24+CB32+CB33+CB52</f>
        <v>1372658.6</v>
      </c>
      <c r="CC23" s="107">
        <f t="shared" ref="CC23" si="79">CC24+CC32+CC33+CC52</f>
        <v>0</v>
      </c>
      <c r="CD23" s="107">
        <f t="shared" ref="CD23" si="80">CD24+CD32+CD33+CD52</f>
        <v>0</v>
      </c>
      <c r="CE23" s="107">
        <f t="shared" si="57"/>
        <v>1372658.6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12485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12485</v>
      </c>
      <c r="H24" s="37" t="s">
        <v>31</v>
      </c>
      <c r="I24" s="42">
        <v>2210</v>
      </c>
      <c r="J24" s="43">
        <f>SUM(J25:J31)</f>
        <v>12485</v>
      </c>
      <c r="K24" s="43">
        <f t="shared" ref="K24" si="82">SUM(K25:K31)</f>
        <v>0</v>
      </c>
      <c r="L24" s="123">
        <f t="shared" ref="L24" si="83">SUM(L25:L31)</f>
        <v>250</v>
      </c>
      <c r="M24" s="47">
        <f t="shared" si="27"/>
        <v>12235</v>
      </c>
      <c r="O24" s="37" t="s">
        <v>31</v>
      </c>
      <c r="P24" s="42">
        <v>2210</v>
      </c>
      <c r="Q24" s="43">
        <f>SUM(Q25:Q31)</f>
        <v>12235</v>
      </c>
      <c r="R24" s="43">
        <f t="shared" ref="R24" si="84">SUM(R25:R31)</f>
        <v>7000</v>
      </c>
      <c r="S24" s="123">
        <f t="shared" ref="S24" si="85">SUM(S25:S31)</f>
        <v>0</v>
      </c>
      <c r="T24" s="47">
        <f t="shared" si="30"/>
        <v>19235</v>
      </c>
      <c r="V24" s="37" t="s">
        <v>31</v>
      </c>
      <c r="W24" s="42">
        <v>2210</v>
      </c>
      <c r="X24" s="43">
        <f>SUM(X25:X31)</f>
        <v>19235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19235</v>
      </c>
      <c r="AC24" s="37" t="s">
        <v>31</v>
      </c>
      <c r="AD24" s="42">
        <v>2210</v>
      </c>
      <c r="AE24" s="43">
        <f>SUM(AE25:AE31)</f>
        <v>19235</v>
      </c>
      <c r="AF24" s="43">
        <f t="shared" ref="AF24" si="88">SUM(AF25:AF31)</f>
        <v>0</v>
      </c>
      <c r="AG24" s="43">
        <f t="shared" ref="AG24" si="89">SUM(AG25:AG31)</f>
        <v>8130</v>
      </c>
      <c r="AH24" s="47">
        <f t="shared" si="36"/>
        <v>11105</v>
      </c>
      <c r="AJ24" s="37" t="s">
        <v>31</v>
      </c>
      <c r="AK24" s="42">
        <v>2210</v>
      </c>
      <c r="AL24" s="43">
        <f>SUM(AL25:AL31)</f>
        <v>11105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11105</v>
      </c>
      <c r="AQ24" s="37" t="s">
        <v>31</v>
      </c>
      <c r="AR24" s="42">
        <v>2210</v>
      </c>
      <c r="AS24" s="43">
        <f>SUM(AS25:AS31)</f>
        <v>11105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11105</v>
      </c>
      <c r="AX24" s="37" t="s">
        <v>31</v>
      </c>
      <c r="AY24" s="42">
        <v>2210</v>
      </c>
      <c r="AZ24" s="43">
        <f>SUM(AZ25:AZ31)</f>
        <v>11105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11105</v>
      </c>
      <c r="BE24" s="37" t="s">
        <v>31</v>
      </c>
      <c r="BF24" s="42">
        <v>2210</v>
      </c>
      <c r="BG24" s="43">
        <f>SUM(BG25:BG31)</f>
        <v>11105</v>
      </c>
      <c r="BH24" s="43">
        <f t="shared" ref="BH24" si="96">SUM(BH25:BH31)</f>
        <v>6119</v>
      </c>
      <c r="BI24" s="43">
        <f t="shared" ref="BI24" si="97">SUM(BI25:BI31)</f>
        <v>0</v>
      </c>
      <c r="BJ24" s="47">
        <f t="shared" si="48"/>
        <v>17224</v>
      </c>
      <c r="BL24" s="37" t="s">
        <v>31</v>
      </c>
      <c r="BM24" s="42">
        <v>2210</v>
      </c>
      <c r="BN24" s="43">
        <f>SUM(BN25:BN31)</f>
        <v>17224</v>
      </c>
      <c r="BO24" s="43">
        <f t="shared" ref="BO24" si="98">SUM(BO25:BO31)</f>
        <v>0</v>
      </c>
      <c r="BP24" s="43">
        <f t="shared" ref="BP24" si="99">SUM(BP25:BP31)</f>
        <v>0</v>
      </c>
      <c r="BQ24" s="47">
        <f t="shared" si="51"/>
        <v>17224</v>
      </c>
      <c r="BS24" s="37" t="s">
        <v>31</v>
      </c>
      <c r="BT24" s="42">
        <v>2210</v>
      </c>
      <c r="BU24" s="43">
        <f>SUM(BU25:BU31)</f>
        <v>17224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17224</v>
      </c>
      <c r="BZ24" s="37" t="s">
        <v>31</v>
      </c>
      <c r="CA24" s="42">
        <v>2210</v>
      </c>
      <c r="CB24" s="43">
        <f>SUM(CB25:CB31)</f>
        <v>17224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17224</v>
      </c>
    </row>
    <row r="25" spans="1:83" s="32" customFormat="1" ht="15.75" customHeight="1" thickBot="1">
      <c r="A25" s="40" t="s">
        <v>122</v>
      </c>
      <c r="B25" s="44">
        <v>2210</v>
      </c>
      <c r="C25" s="38">
        <f>5830+2300</f>
        <v>8130</v>
      </c>
      <c r="D25" s="39"/>
      <c r="E25" s="39"/>
      <c r="F25" s="33">
        <f>C25+D25-E25</f>
        <v>8130</v>
      </c>
      <c r="H25" s="40" t="s">
        <v>122</v>
      </c>
      <c r="I25" s="44">
        <v>2210</v>
      </c>
      <c r="J25" s="50">
        <f t="shared" ref="J25:J67" si="104">F25</f>
        <v>8130</v>
      </c>
      <c r="K25" s="39"/>
      <c r="L25" s="39"/>
      <c r="M25" s="33">
        <f>J25+K25-L25</f>
        <v>8130</v>
      </c>
      <c r="O25" s="40" t="s">
        <v>122</v>
      </c>
      <c r="P25" s="44">
        <v>2210</v>
      </c>
      <c r="Q25" s="50">
        <f t="shared" ref="Q25:Q67" si="105">M25</f>
        <v>8130</v>
      </c>
      <c r="R25" s="39"/>
      <c r="S25" s="122"/>
      <c r="T25" s="33">
        <f>Q25+R25-S25</f>
        <v>8130</v>
      </c>
      <c r="V25" s="40" t="s">
        <v>122</v>
      </c>
      <c r="W25" s="44">
        <v>2210</v>
      </c>
      <c r="X25" s="50">
        <f t="shared" ref="X25:X67" si="106">T25</f>
        <v>8130</v>
      </c>
      <c r="Y25" s="39"/>
      <c r="Z25" s="39"/>
      <c r="AA25" s="33">
        <f>X25+Y25-Z25</f>
        <v>8130</v>
      </c>
      <c r="AC25" s="40" t="s">
        <v>122</v>
      </c>
      <c r="AD25" s="44">
        <v>2210</v>
      </c>
      <c r="AE25" s="50">
        <f t="shared" ref="AE25:AE67" si="107">AA25</f>
        <v>8130</v>
      </c>
      <c r="AF25" s="39"/>
      <c r="AG25" s="39">
        <v>8130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7" si="108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7" si="109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7" si="110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7" si="111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7" si="11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7" si="113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7" si="114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585</v>
      </c>
      <c r="D26" s="39"/>
      <c r="E26" s="39"/>
      <c r="F26" s="33">
        <f t="shared" ref="F26:F32" si="115">C26+D26-E26</f>
        <v>585</v>
      </c>
      <c r="H26" s="40" t="s">
        <v>123</v>
      </c>
      <c r="I26" s="44">
        <v>2210</v>
      </c>
      <c r="J26" s="50">
        <f t="shared" si="104"/>
        <v>585</v>
      </c>
      <c r="K26" s="39"/>
      <c r="L26" s="39"/>
      <c r="M26" s="33">
        <f t="shared" ref="M26:M32" si="116">J26+K26-L26</f>
        <v>585</v>
      </c>
      <c r="O26" s="40" t="s">
        <v>123</v>
      </c>
      <c r="P26" s="44">
        <v>2210</v>
      </c>
      <c r="Q26" s="50">
        <f t="shared" si="105"/>
        <v>585</v>
      </c>
      <c r="R26" s="39"/>
      <c r="S26" s="122"/>
      <c r="T26" s="33">
        <f t="shared" ref="T26:T32" si="117">Q26+R26-S26</f>
        <v>585</v>
      </c>
      <c r="V26" s="40" t="s">
        <v>123</v>
      </c>
      <c r="W26" s="44">
        <v>2210</v>
      </c>
      <c r="X26" s="50">
        <f t="shared" si="106"/>
        <v>585</v>
      </c>
      <c r="Y26" s="39"/>
      <c r="Z26" s="39"/>
      <c r="AA26" s="33">
        <f t="shared" ref="AA26:AA32" si="118">X26+Y26-Z26</f>
        <v>585</v>
      </c>
      <c r="AC26" s="40" t="s">
        <v>123</v>
      </c>
      <c r="AD26" s="44">
        <v>2210</v>
      </c>
      <c r="AE26" s="50">
        <f t="shared" si="107"/>
        <v>585</v>
      </c>
      <c r="AF26" s="39"/>
      <c r="AG26" s="39"/>
      <c r="AH26" s="33">
        <f t="shared" ref="AH26:AH32" si="119">AE26+AF26-AG26</f>
        <v>585</v>
      </c>
      <c r="AJ26" s="40" t="s">
        <v>123</v>
      </c>
      <c r="AK26" s="44">
        <v>2210</v>
      </c>
      <c r="AL26" s="50">
        <f t="shared" si="108"/>
        <v>585</v>
      </c>
      <c r="AM26" s="39"/>
      <c r="AN26" s="39"/>
      <c r="AO26" s="33">
        <f t="shared" ref="AO26:AO32" si="120">AL26+AM26-AN26</f>
        <v>585</v>
      </c>
      <c r="AQ26" s="40" t="s">
        <v>123</v>
      </c>
      <c r="AR26" s="44">
        <v>2210</v>
      </c>
      <c r="AS26" s="50">
        <f t="shared" si="109"/>
        <v>585</v>
      </c>
      <c r="AT26" s="39"/>
      <c r="AU26" s="122"/>
      <c r="AV26" s="33">
        <f t="shared" ref="AV26:AV32" si="121">AS26+AT26-AU26</f>
        <v>585</v>
      </c>
      <c r="AX26" s="40" t="s">
        <v>123</v>
      </c>
      <c r="AY26" s="44">
        <v>2210</v>
      </c>
      <c r="AZ26" s="50">
        <f t="shared" si="110"/>
        <v>585</v>
      </c>
      <c r="BA26" s="39"/>
      <c r="BB26" s="39"/>
      <c r="BC26" s="33">
        <f t="shared" ref="BC26:BC32" si="122">AZ26+BA26-BB26</f>
        <v>585</v>
      </c>
      <c r="BD26" s="27"/>
      <c r="BE26" s="40" t="s">
        <v>123</v>
      </c>
      <c r="BF26" s="44">
        <v>2210</v>
      </c>
      <c r="BG26" s="50">
        <f t="shared" si="111"/>
        <v>585</v>
      </c>
      <c r="BH26" s="39"/>
      <c r="BI26" s="39"/>
      <c r="BJ26" s="33">
        <f t="shared" ref="BJ26:BJ32" si="123">BG26+BH26-BI26</f>
        <v>585</v>
      </c>
      <c r="BL26" s="40" t="s">
        <v>123</v>
      </c>
      <c r="BM26" s="44">
        <v>2210</v>
      </c>
      <c r="BN26" s="50">
        <f t="shared" si="112"/>
        <v>585</v>
      </c>
      <c r="BO26" s="39"/>
      <c r="BP26" s="39"/>
      <c r="BQ26" s="33">
        <f t="shared" ref="BQ26:BQ32" si="124">BN26+BO26-BP26</f>
        <v>585</v>
      </c>
      <c r="BS26" s="40" t="s">
        <v>123</v>
      </c>
      <c r="BT26" s="44">
        <v>2210</v>
      </c>
      <c r="BU26" s="50">
        <f t="shared" si="113"/>
        <v>585</v>
      </c>
      <c r="BV26" s="39"/>
      <c r="BW26" s="39"/>
      <c r="BX26" s="33">
        <f t="shared" ref="BX26:BX32" si="125">BU26+BV26-BW26</f>
        <v>585</v>
      </c>
      <c r="BZ26" s="40" t="s">
        <v>123</v>
      </c>
      <c r="CA26" s="44">
        <v>2210</v>
      </c>
      <c r="CB26" s="50">
        <f t="shared" si="114"/>
        <v>585</v>
      </c>
      <c r="CC26" s="39"/>
      <c r="CD26" s="39"/>
      <c r="CE26" s="33">
        <f t="shared" ref="CE26:CE51" si="126">CB26+CC26-CD26</f>
        <v>585</v>
      </c>
    </row>
    <row r="27" spans="1:83" s="32" customFormat="1" ht="15.75" customHeight="1" thickBot="1">
      <c r="A27" s="40" t="s">
        <v>147</v>
      </c>
      <c r="B27" s="44">
        <v>2210</v>
      </c>
      <c r="C27" s="38">
        <f>1280+2240</f>
        <v>3520</v>
      </c>
      <c r="D27" s="39"/>
      <c r="E27" s="39"/>
      <c r="F27" s="33">
        <f t="shared" si="115"/>
        <v>3520</v>
      </c>
      <c r="H27" s="40" t="s">
        <v>147</v>
      </c>
      <c r="I27" s="44">
        <v>2210</v>
      </c>
      <c r="J27" s="50">
        <f t="shared" si="104"/>
        <v>3520</v>
      </c>
      <c r="K27" s="39"/>
      <c r="L27" s="39"/>
      <c r="M27" s="33">
        <f t="shared" si="116"/>
        <v>3520</v>
      </c>
      <c r="O27" s="40" t="s">
        <v>147</v>
      </c>
      <c r="P27" s="44">
        <v>2210</v>
      </c>
      <c r="Q27" s="50">
        <f t="shared" si="105"/>
        <v>3520</v>
      </c>
      <c r="R27" s="39"/>
      <c r="S27" s="122"/>
      <c r="T27" s="33">
        <f t="shared" si="117"/>
        <v>3520</v>
      </c>
      <c r="V27" s="40" t="s">
        <v>147</v>
      </c>
      <c r="W27" s="44">
        <v>2210</v>
      </c>
      <c r="X27" s="50">
        <f t="shared" si="106"/>
        <v>3520</v>
      </c>
      <c r="Y27" s="39"/>
      <c r="Z27" s="39"/>
      <c r="AA27" s="33">
        <f t="shared" si="118"/>
        <v>3520</v>
      </c>
      <c r="AC27" s="40" t="s">
        <v>147</v>
      </c>
      <c r="AD27" s="44">
        <v>2210</v>
      </c>
      <c r="AE27" s="50">
        <f t="shared" si="107"/>
        <v>3520</v>
      </c>
      <c r="AF27" s="39"/>
      <c r="AG27" s="39"/>
      <c r="AH27" s="33">
        <f t="shared" si="119"/>
        <v>3520</v>
      </c>
      <c r="AJ27" s="40" t="s">
        <v>147</v>
      </c>
      <c r="AK27" s="44">
        <v>2210</v>
      </c>
      <c r="AL27" s="50">
        <f t="shared" si="108"/>
        <v>3520</v>
      </c>
      <c r="AM27" s="39"/>
      <c r="AN27" s="39"/>
      <c r="AO27" s="33">
        <f t="shared" si="120"/>
        <v>3520</v>
      </c>
      <c r="AQ27" s="40" t="s">
        <v>147</v>
      </c>
      <c r="AR27" s="44">
        <v>2210</v>
      </c>
      <c r="AS27" s="50">
        <f t="shared" si="109"/>
        <v>3520</v>
      </c>
      <c r="AT27" s="39"/>
      <c r="AU27" s="122"/>
      <c r="AV27" s="33">
        <f t="shared" si="121"/>
        <v>3520</v>
      </c>
      <c r="AX27" s="40" t="s">
        <v>147</v>
      </c>
      <c r="AY27" s="44">
        <v>2210</v>
      </c>
      <c r="AZ27" s="50">
        <f t="shared" si="110"/>
        <v>3520</v>
      </c>
      <c r="BA27" s="39"/>
      <c r="BB27" s="39"/>
      <c r="BC27" s="33">
        <f t="shared" si="122"/>
        <v>3520</v>
      </c>
      <c r="BD27" s="27"/>
      <c r="BE27" s="40" t="s">
        <v>147</v>
      </c>
      <c r="BF27" s="44">
        <v>2210</v>
      </c>
      <c r="BG27" s="50">
        <f t="shared" si="111"/>
        <v>3520</v>
      </c>
      <c r="BH27" s="39"/>
      <c r="BI27" s="39"/>
      <c r="BJ27" s="33">
        <f t="shared" si="123"/>
        <v>3520</v>
      </c>
      <c r="BL27" s="40" t="s">
        <v>147</v>
      </c>
      <c r="BM27" s="44">
        <v>2210</v>
      </c>
      <c r="BN27" s="50">
        <f t="shared" si="112"/>
        <v>3520</v>
      </c>
      <c r="BO27" s="39"/>
      <c r="BP27" s="39"/>
      <c r="BQ27" s="33">
        <f t="shared" si="124"/>
        <v>3520</v>
      </c>
      <c r="BS27" s="40" t="s">
        <v>147</v>
      </c>
      <c r="BT27" s="44">
        <v>2210</v>
      </c>
      <c r="BU27" s="50">
        <f t="shared" si="113"/>
        <v>3520</v>
      </c>
      <c r="BV27" s="39"/>
      <c r="BW27" s="39"/>
      <c r="BX27" s="33">
        <f t="shared" si="125"/>
        <v>3520</v>
      </c>
      <c r="BZ27" s="40" t="s">
        <v>147</v>
      </c>
      <c r="CA27" s="44">
        <v>2210</v>
      </c>
      <c r="CB27" s="50">
        <f t="shared" si="114"/>
        <v>3520</v>
      </c>
      <c r="CC27" s="39"/>
      <c r="CD27" s="39"/>
      <c r="CE27" s="33">
        <f t="shared" si="126"/>
        <v>3520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115"/>
        <v>0</v>
      </c>
      <c r="H28" s="34" t="s">
        <v>143</v>
      </c>
      <c r="I28" s="35">
        <v>2210</v>
      </c>
      <c r="J28" s="50">
        <f t="shared" si="104"/>
        <v>0</v>
      </c>
      <c r="K28" s="46"/>
      <c r="L28" s="46"/>
      <c r="M28" s="33">
        <f t="shared" si="116"/>
        <v>0</v>
      </c>
      <c r="O28" s="34" t="s">
        <v>143</v>
      </c>
      <c r="P28" s="35">
        <v>2210</v>
      </c>
      <c r="Q28" s="41">
        <f t="shared" si="105"/>
        <v>0</v>
      </c>
      <c r="R28" s="46">
        <v>7000</v>
      </c>
      <c r="S28" s="122"/>
      <c r="T28" s="33">
        <f t="shared" si="117"/>
        <v>7000</v>
      </c>
      <c r="V28" s="34" t="s">
        <v>143</v>
      </c>
      <c r="W28" s="35">
        <v>2210</v>
      </c>
      <c r="X28" s="41">
        <f t="shared" si="106"/>
        <v>7000</v>
      </c>
      <c r="Y28" s="46"/>
      <c r="Z28" s="46"/>
      <c r="AA28" s="33">
        <f t="shared" si="118"/>
        <v>7000</v>
      </c>
      <c r="AC28" s="34" t="s">
        <v>143</v>
      </c>
      <c r="AD28" s="35">
        <v>2210</v>
      </c>
      <c r="AE28" s="41">
        <f t="shared" si="107"/>
        <v>7000</v>
      </c>
      <c r="AF28" s="46"/>
      <c r="AG28" s="46"/>
      <c r="AH28" s="33">
        <f t="shared" si="119"/>
        <v>7000</v>
      </c>
      <c r="AJ28" s="34" t="s">
        <v>143</v>
      </c>
      <c r="AK28" s="35">
        <v>2210</v>
      </c>
      <c r="AL28" s="41">
        <f t="shared" si="108"/>
        <v>7000</v>
      </c>
      <c r="AM28" s="46"/>
      <c r="AN28" s="46"/>
      <c r="AO28" s="33">
        <f t="shared" si="120"/>
        <v>7000</v>
      </c>
      <c r="AQ28" s="34" t="s">
        <v>143</v>
      </c>
      <c r="AR28" s="35">
        <v>2210</v>
      </c>
      <c r="AS28" s="41">
        <f t="shared" si="109"/>
        <v>7000</v>
      </c>
      <c r="AT28" s="46"/>
      <c r="AU28" s="122"/>
      <c r="AV28" s="33">
        <f t="shared" si="121"/>
        <v>7000</v>
      </c>
      <c r="AX28" s="34" t="s">
        <v>143</v>
      </c>
      <c r="AY28" s="35">
        <v>2210</v>
      </c>
      <c r="AZ28" s="41">
        <f t="shared" si="110"/>
        <v>7000</v>
      </c>
      <c r="BA28" s="46"/>
      <c r="BB28" s="46"/>
      <c r="BC28" s="33">
        <f t="shared" si="122"/>
        <v>7000</v>
      </c>
      <c r="BE28" s="34" t="s">
        <v>143</v>
      </c>
      <c r="BF28" s="35">
        <v>2210</v>
      </c>
      <c r="BG28" s="41">
        <f t="shared" si="111"/>
        <v>7000</v>
      </c>
      <c r="BH28" s="46"/>
      <c r="BI28" s="46"/>
      <c r="BJ28" s="33">
        <f t="shared" si="123"/>
        <v>7000</v>
      </c>
      <c r="BL28" s="34" t="s">
        <v>143</v>
      </c>
      <c r="BM28" s="35">
        <v>2210</v>
      </c>
      <c r="BN28" s="41">
        <f t="shared" si="112"/>
        <v>7000</v>
      </c>
      <c r="BO28" s="46"/>
      <c r="BP28" s="46"/>
      <c r="BQ28" s="33">
        <f t="shared" si="124"/>
        <v>7000</v>
      </c>
      <c r="BS28" s="34" t="s">
        <v>143</v>
      </c>
      <c r="BT28" s="35">
        <v>2210</v>
      </c>
      <c r="BU28" s="41">
        <f t="shared" si="113"/>
        <v>7000</v>
      </c>
      <c r="BV28" s="46"/>
      <c r="BW28" s="46"/>
      <c r="BX28" s="33">
        <f t="shared" si="125"/>
        <v>7000</v>
      </c>
      <c r="BZ28" s="34" t="s">
        <v>143</v>
      </c>
      <c r="CA28" s="35">
        <v>2210</v>
      </c>
      <c r="CB28" s="41">
        <f t="shared" si="114"/>
        <v>7000</v>
      </c>
      <c r="CC28" s="46"/>
      <c r="CD28" s="46"/>
      <c r="CE28" s="33">
        <f t="shared" si="126"/>
        <v>7000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115"/>
        <v>0</v>
      </c>
      <c r="H29" s="34" t="s">
        <v>144</v>
      </c>
      <c r="I29" s="35">
        <v>2210</v>
      </c>
      <c r="J29" s="50">
        <f t="shared" si="104"/>
        <v>0</v>
      </c>
      <c r="K29" s="46"/>
      <c r="L29" s="46"/>
      <c r="M29" s="33">
        <f t="shared" si="116"/>
        <v>0</v>
      </c>
      <c r="O29" s="34" t="s">
        <v>144</v>
      </c>
      <c r="P29" s="35">
        <v>2210</v>
      </c>
      <c r="Q29" s="41">
        <f t="shared" si="105"/>
        <v>0</v>
      </c>
      <c r="R29" s="46"/>
      <c r="S29" s="122"/>
      <c r="T29" s="33">
        <f t="shared" si="117"/>
        <v>0</v>
      </c>
      <c r="V29" s="34" t="s">
        <v>144</v>
      </c>
      <c r="W29" s="35">
        <v>2210</v>
      </c>
      <c r="X29" s="41">
        <f t="shared" si="106"/>
        <v>0</v>
      </c>
      <c r="Y29" s="46"/>
      <c r="Z29" s="46"/>
      <c r="AA29" s="33">
        <f t="shared" si="118"/>
        <v>0</v>
      </c>
      <c r="AC29" s="34" t="s">
        <v>144</v>
      </c>
      <c r="AD29" s="35">
        <v>2210</v>
      </c>
      <c r="AE29" s="41">
        <f t="shared" si="107"/>
        <v>0</v>
      </c>
      <c r="AF29" s="46"/>
      <c r="AG29" s="46"/>
      <c r="AH29" s="33">
        <f t="shared" si="119"/>
        <v>0</v>
      </c>
      <c r="AJ29" s="34" t="s">
        <v>144</v>
      </c>
      <c r="AK29" s="35">
        <v>2210</v>
      </c>
      <c r="AL29" s="41">
        <f t="shared" si="108"/>
        <v>0</v>
      </c>
      <c r="AM29" s="46"/>
      <c r="AN29" s="46"/>
      <c r="AO29" s="33">
        <f t="shared" si="120"/>
        <v>0</v>
      </c>
      <c r="AQ29" s="34" t="s">
        <v>144</v>
      </c>
      <c r="AR29" s="35">
        <v>2210</v>
      </c>
      <c r="AS29" s="41">
        <f t="shared" si="109"/>
        <v>0</v>
      </c>
      <c r="AT29" s="46"/>
      <c r="AU29" s="122"/>
      <c r="AV29" s="33">
        <f t="shared" si="121"/>
        <v>0</v>
      </c>
      <c r="AX29" s="34" t="s">
        <v>144</v>
      </c>
      <c r="AY29" s="35">
        <v>2210</v>
      </c>
      <c r="AZ29" s="41">
        <f t="shared" si="110"/>
        <v>0</v>
      </c>
      <c r="BA29" s="46"/>
      <c r="BB29" s="46"/>
      <c r="BC29" s="33">
        <f t="shared" si="122"/>
        <v>0</v>
      </c>
      <c r="BE29" s="34" t="s">
        <v>144</v>
      </c>
      <c r="BF29" s="35">
        <v>2210</v>
      </c>
      <c r="BG29" s="41">
        <f t="shared" si="111"/>
        <v>0</v>
      </c>
      <c r="BH29" s="46"/>
      <c r="BI29" s="46"/>
      <c r="BJ29" s="33">
        <f t="shared" si="123"/>
        <v>0</v>
      </c>
      <c r="BL29" s="34" t="s">
        <v>144</v>
      </c>
      <c r="BM29" s="35">
        <v>2210</v>
      </c>
      <c r="BN29" s="41">
        <f t="shared" si="112"/>
        <v>0</v>
      </c>
      <c r="BO29" s="46"/>
      <c r="BP29" s="46"/>
      <c r="BQ29" s="33">
        <f t="shared" si="124"/>
        <v>0</v>
      </c>
      <c r="BS29" s="34" t="s">
        <v>144</v>
      </c>
      <c r="BT29" s="35">
        <v>2210</v>
      </c>
      <c r="BU29" s="41">
        <f t="shared" si="113"/>
        <v>0</v>
      </c>
      <c r="BV29" s="46"/>
      <c r="BW29" s="46"/>
      <c r="BX29" s="33">
        <f t="shared" si="125"/>
        <v>0</v>
      </c>
      <c r="BZ29" s="34" t="s">
        <v>144</v>
      </c>
      <c r="CA29" s="35">
        <v>2210</v>
      </c>
      <c r="CB29" s="41">
        <f t="shared" si="114"/>
        <v>0</v>
      </c>
      <c r="CC29" s="46"/>
      <c r="CD29" s="46"/>
      <c r="CE29" s="33">
        <f t="shared" si="126"/>
        <v>0</v>
      </c>
    </row>
    <row r="30" spans="1:83" s="88" customFormat="1" ht="15.75" customHeight="1" thickBot="1">
      <c r="A30" s="34" t="s">
        <v>145</v>
      </c>
      <c r="B30" s="35">
        <v>2210</v>
      </c>
      <c r="C30" s="46"/>
      <c r="D30" s="46"/>
      <c r="E30" s="46"/>
      <c r="F30" s="33">
        <f t="shared" si="115"/>
        <v>0</v>
      </c>
      <c r="H30" s="34" t="s">
        <v>145</v>
      </c>
      <c r="I30" s="35">
        <v>2210</v>
      </c>
      <c r="J30" s="50">
        <f t="shared" si="104"/>
        <v>0</v>
      </c>
      <c r="K30" s="46"/>
      <c r="L30" s="46"/>
      <c r="M30" s="33">
        <f t="shared" si="116"/>
        <v>0</v>
      </c>
      <c r="O30" s="34" t="s">
        <v>145</v>
      </c>
      <c r="P30" s="35">
        <v>2210</v>
      </c>
      <c r="Q30" s="41">
        <f t="shared" si="105"/>
        <v>0</v>
      </c>
      <c r="R30" s="46"/>
      <c r="S30" s="122"/>
      <c r="T30" s="33">
        <f t="shared" si="117"/>
        <v>0</v>
      </c>
      <c r="V30" s="34" t="s">
        <v>145</v>
      </c>
      <c r="W30" s="35">
        <v>2210</v>
      </c>
      <c r="X30" s="41">
        <f t="shared" si="106"/>
        <v>0</v>
      </c>
      <c r="Y30" s="46"/>
      <c r="Z30" s="46"/>
      <c r="AA30" s="33">
        <f t="shared" si="118"/>
        <v>0</v>
      </c>
      <c r="AC30" s="34" t="s">
        <v>145</v>
      </c>
      <c r="AD30" s="35">
        <v>2210</v>
      </c>
      <c r="AE30" s="41">
        <f t="shared" si="107"/>
        <v>0</v>
      </c>
      <c r="AF30" s="46"/>
      <c r="AG30" s="46"/>
      <c r="AH30" s="33">
        <f t="shared" si="119"/>
        <v>0</v>
      </c>
      <c r="AJ30" s="34" t="s">
        <v>145</v>
      </c>
      <c r="AK30" s="35">
        <v>2210</v>
      </c>
      <c r="AL30" s="41">
        <f t="shared" si="108"/>
        <v>0</v>
      </c>
      <c r="AM30" s="46"/>
      <c r="AN30" s="46"/>
      <c r="AO30" s="33">
        <f t="shared" si="120"/>
        <v>0</v>
      </c>
      <c r="AQ30" s="34" t="s">
        <v>145</v>
      </c>
      <c r="AR30" s="35">
        <v>2210</v>
      </c>
      <c r="AS30" s="41">
        <f t="shared" si="109"/>
        <v>0</v>
      </c>
      <c r="AT30" s="46"/>
      <c r="AU30" s="122"/>
      <c r="AV30" s="33">
        <f t="shared" si="121"/>
        <v>0</v>
      </c>
      <c r="AX30" s="34" t="s">
        <v>145</v>
      </c>
      <c r="AY30" s="35">
        <v>2210</v>
      </c>
      <c r="AZ30" s="41">
        <f t="shared" si="110"/>
        <v>0</v>
      </c>
      <c r="BA30" s="46"/>
      <c r="BB30" s="46"/>
      <c r="BC30" s="33">
        <f t="shared" si="122"/>
        <v>0</v>
      </c>
      <c r="BE30" s="34" t="s">
        <v>145</v>
      </c>
      <c r="BF30" s="35">
        <v>2210</v>
      </c>
      <c r="BG30" s="41">
        <f t="shared" si="111"/>
        <v>0</v>
      </c>
      <c r="BH30" s="46">
        <v>6119</v>
      </c>
      <c r="BI30" s="46"/>
      <c r="BJ30" s="33">
        <f t="shared" si="123"/>
        <v>6119</v>
      </c>
      <c r="BL30" s="34" t="s">
        <v>145</v>
      </c>
      <c r="BM30" s="35">
        <v>2210</v>
      </c>
      <c r="BN30" s="41">
        <f t="shared" si="112"/>
        <v>6119</v>
      </c>
      <c r="BO30" s="46"/>
      <c r="BP30" s="46"/>
      <c r="BQ30" s="33">
        <f t="shared" si="124"/>
        <v>6119</v>
      </c>
      <c r="BS30" s="34" t="s">
        <v>145</v>
      </c>
      <c r="BT30" s="35">
        <v>2210</v>
      </c>
      <c r="BU30" s="41">
        <f t="shared" si="113"/>
        <v>6119</v>
      </c>
      <c r="BV30" s="46"/>
      <c r="BW30" s="46"/>
      <c r="BX30" s="33">
        <f t="shared" si="125"/>
        <v>6119</v>
      </c>
      <c r="BZ30" s="34" t="s">
        <v>145</v>
      </c>
      <c r="CA30" s="35">
        <v>2210</v>
      </c>
      <c r="CB30" s="41">
        <f t="shared" si="114"/>
        <v>6119</v>
      </c>
      <c r="CC30" s="46"/>
      <c r="CD30" s="46"/>
      <c r="CE30" s="33">
        <f t="shared" si="126"/>
        <v>6119</v>
      </c>
    </row>
    <row r="31" spans="1:83" s="32" customFormat="1" ht="15.75" customHeight="1" thickBot="1">
      <c r="A31" s="40" t="s">
        <v>124</v>
      </c>
      <c r="B31" s="44">
        <v>2210</v>
      </c>
      <c r="C31" s="38">
        <v>250</v>
      </c>
      <c r="D31" s="39"/>
      <c r="E31" s="39"/>
      <c r="F31" s="33">
        <f t="shared" si="115"/>
        <v>250</v>
      </c>
      <c r="H31" s="40" t="s">
        <v>124</v>
      </c>
      <c r="I31" s="44">
        <v>2210</v>
      </c>
      <c r="J31" s="50">
        <f t="shared" si="104"/>
        <v>250</v>
      </c>
      <c r="K31" s="39"/>
      <c r="L31" s="122">
        <v>250</v>
      </c>
      <c r="M31" s="33">
        <f t="shared" si="116"/>
        <v>0</v>
      </c>
      <c r="O31" s="40" t="s">
        <v>124</v>
      </c>
      <c r="P31" s="44">
        <v>2210</v>
      </c>
      <c r="Q31" s="50">
        <f t="shared" si="105"/>
        <v>0</v>
      </c>
      <c r="R31" s="39"/>
      <c r="S31" s="122"/>
      <c r="T31" s="33">
        <f t="shared" si="117"/>
        <v>0</v>
      </c>
      <c r="V31" s="40" t="s">
        <v>124</v>
      </c>
      <c r="W31" s="44">
        <v>2210</v>
      </c>
      <c r="X31" s="50">
        <f t="shared" si="106"/>
        <v>0</v>
      </c>
      <c r="Y31" s="39"/>
      <c r="Z31" s="39"/>
      <c r="AA31" s="33">
        <f t="shared" si="118"/>
        <v>0</v>
      </c>
      <c r="AC31" s="40" t="s">
        <v>124</v>
      </c>
      <c r="AD31" s="44">
        <v>2210</v>
      </c>
      <c r="AE31" s="50">
        <f t="shared" si="107"/>
        <v>0</v>
      </c>
      <c r="AF31" s="39"/>
      <c r="AG31" s="39"/>
      <c r="AH31" s="33">
        <f t="shared" si="119"/>
        <v>0</v>
      </c>
      <c r="AJ31" s="40" t="s">
        <v>124</v>
      </c>
      <c r="AK31" s="44">
        <v>2210</v>
      </c>
      <c r="AL31" s="50">
        <f t="shared" si="108"/>
        <v>0</v>
      </c>
      <c r="AM31" s="39"/>
      <c r="AN31" s="39"/>
      <c r="AO31" s="33">
        <f t="shared" si="120"/>
        <v>0</v>
      </c>
      <c r="AQ31" s="40" t="s">
        <v>124</v>
      </c>
      <c r="AR31" s="44">
        <v>2210</v>
      </c>
      <c r="AS31" s="50">
        <f t="shared" si="109"/>
        <v>0</v>
      </c>
      <c r="AT31" s="39"/>
      <c r="AU31" s="122"/>
      <c r="AV31" s="33">
        <f t="shared" si="121"/>
        <v>0</v>
      </c>
      <c r="AX31" s="40" t="s">
        <v>124</v>
      </c>
      <c r="AY31" s="44">
        <v>2210</v>
      </c>
      <c r="AZ31" s="50">
        <f t="shared" si="110"/>
        <v>0</v>
      </c>
      <c r="BA31" s="39"/>
      <c r="BB31" s="39"/>
      <c r="BC31" s="33">
        <f t="shared" si="122"/>
        <v>0</v>
      </c>
      <c r="BD31" s="27"/>
      <c r="BE31" s="40" t="s">
        <v>124</v>
      </c>
      <c r="BF31" s="44">
        <v>2210</v>
      </c>
      <c r="BG31" s="50">
        <f t="shared" si="111"/>
        <v>0</v>
      </c>
      <c r="BH31" s="39"/>
      <c r="BI31" s="39"/>
      <c r="BJ31" s="33">
        <f t="shared" si="123"/>
        <v>0</v>
      </c>
      <c r="BL31" s="40" t="s">
        <v>124</v>
      </c>
      <c r="BM31" s="44">
        <v>2210</v>
      </c>
      <c r="BN31" s="50">
        <f t="shared" si="112"/>
        <v>0</v>
      </c>
      <c r="BO31" s="39"/>
      <c r="BP31" s="39"/>
      <c r="BQ31" s="33">
        <f t="shared" si="124"/>
        <v>0</v>
      </c>
      <c r="BS31" s="40" t="s">
        <v>124</v>
      </c>
      <c r="BT31" s="44">
        <v>2210</v>
      </c>
      <c r="BU31" s="50">
        <f t="shared" si="113"/>
        <v>0</v>
      </c>
      <c r="BV31" s="39"/>
      <c r="BW31" s="39"/>
      <c r="BX31" s="33">
        <f t="shared" si="125"/>
        <v>0</v>
      </c>
      <c r="BZ31" s="40" t="s">
        <v>124</v>
      </c>
      <c r="CA31" s="44">
        <v>2210</v>
      </c>
      <c r="CB31" s="50">
        <f t="shared" si="114"/>
        <v>0</v>
      </c>
      <c r="CC31" s="39"/>
      <c r="CD31" s="39"/>
      <c r="CE31" s="33">
        <f t="shared" si="126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15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46"/>
      <c r="M32" s="33">
        <f t="shared" si="116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122"/>
      <c r="T32" s="33">
        <f t="shared" si="117"/>
        <v>0</v>
      </c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18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19"/>
        <v>0</v>
      </c>
      <c r="AI32" s="28"/>
      <c r="AJ32" s="34" t="s">
        <v>32</v>
      </c>
      <c r="AK32" s="35">
        <v>2220</v>
      </c>
      <c r="AL32" s="50">
        <f t="shared" si="108"/>
        <v>0</v>
      </c>
      <c r="AM32" s="46"/>
      <c r="AN32" s="46"/>
      <c r="AO32" s="33">
        <f t="shared" si="120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21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22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46"/>
      <c r="BJ32" s="33">
        <f t="shared" si="123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46"/>
      <c r="BQ32" s="33">
        <f t="shared" si="124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25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26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SUM(C34:C51)</f>
        <v>44604</v>
      </c>
      <c r="D33" s="47">
        <f t="shared" ref="D33:E33" si="127">SUM(D34:D51)</f>
        <v>0</v>
      </c>
      <c r="E33" s="47">
        <f t="shared" si="127"/>
        <v>0</v>
      </c>
      <c r="F33" s="47">
        <f t="shared" ref="F33" si="128">C33+D33-E33</f>
        <v>44604</v>
      </c>
      <c r="H33" s="29" t="s">
        <v>33</v>
      </c>
      <c r="I33" s="30">
        <v>2240</v>
      </c>
      <c r="J33" s="47">
        <f>SUM(J34:J51)</f>
        <v>44604</v>
      </c>
      <c r="K33" s="47">
        <f t="shared" ref="K33" si="129">SUM(K34:K51)</f>
        <v>0</v>
      </c>
      <c r="L33" s="120">
        <f t="shared" ref="L33" si="130">SUM(L34:L51)</f>
        <v>2130.86</v>
      </c>
      <c r="M33" s="47">
        <f t="shared" ref="M33" si="131">J33+K33-L33</f>
        <v>42473.14</v>
      </c>
      <c r="O33" s="29" t="s">
        <v>33</v>
      </c>
      <c r="P33" s="30">
        <v>2240</v>
      </c>
      <c r="Q33" s="47">
        <f>SUM(Q34:Q51)</f>
        <v>42473.14</v>
      </c>
      <c r="R33" s="47">
        <f t="shared" ref="R33" si="132">SUM(R34:R51)</f>
        <v>0</v>
      </c>
      <c r="S33" s="120">
        <f t="shared" ref="S33" si="133">SUM(S34:S51)</f>
        <v>1106.74</v>
      </c>
      <c r="T33" s="47">
        <f t="shared" ref="T33" si="134">Q33+R33-S33</f>
        <v>41366.400000000001</v>
      </c>
      <c r="V33" s="29" t="s">
        <v>33</v>
      </c>
      <c r="W33" s="30">
        <v>2240</v>
      </c>
      <c r="X33" s="47">
        <f>SUM(X34:X51)</f>
        <v>41366.400000000001</v>
      </c>
      <c r="Y33" s="47">
        <f t="shared" ref="Y33" si="135">SUM(Y34:Y51)</f>
        <v>0</v>
      </c>
      <c r="Z33" s="120">
        <f t="shared" ref="Z33" si="136">SUM(Z34:Z51)</f>
        <v>1610.86</v>
      </c>
      <c r="AA33" s="47">
        <f t="shared" ref="AA33" si="137">X33+Y33-Z33</f>
        <v>39755.54</v>
      </c>
      <c r="AC33" s="29" t="s">
        <v>33</v>
      </c>
      <c r="AD33" s="30">
        <v>2240</v>
      </c>
      <c r="AE33" s="47">
        <f>SUM(AE34:AE51)</f>
        <v>39935.54</v>
      </c>
      <c r="AF33" s="47">
        <f t="shared" ref="AF33" si="138">SUM(AF34:AF51)</f>
        <v>0</v>
      </c>
      <c r="AG33" s="120">
        <f>SUM(AG34:AG51)</f>
        <v>2623.52</v>
      </c>
      <c r="AH33" s="47">
        <f t="shared" ref="AH33" si="139">AE33+AF33-AG33</f>
        <v>37312.020000000004</v>
      </c>
      <c r="AJ33" s="29" t="s">
        <v>33</v>
      </c>
      <c r="AK33" s="30">
        <v>2240</v>
      </c>
      <c r="AL33" s="47">
        <f>SUM(AL34:AL51)</f>
        <v>37312.019999999997</v>
      </c>
      <c r="AM33" s="47">
        <f t="shared" ref="AM33" si="140">SUM(AM34:AM51)</f>
        <v>0</v>
      </c>
      <c r="AN33" s="120">
        <f t="shared" ref="AN33" si="141">SUM(AN34:AN51)</f>
        <v>0</v>
      </c>
      <c r="AO33" s="47">
        <f t="shared" ref="AO33" si="142">AL33+AM33-AN33</f>
        <v>37312.019999999997</v>
      </c>
      <c r="AQ33" s="29" t="s">
        <v>33</v>
      </c>
      <c r="AR33" s="30">
        <v>2240</v>
      </c>
      <c r="AS33" s="47">
        <f>SUM(AS34:AS51)</f>
        <v>37312.019999999997</v>
      </c>
      <c r="AT33" s="47">
        <f t="shared" ref="AT33" si="143">SUM(AT34:AT51)</f>
        <v>79000</v>
      </c>
      <c r="AU33" s="120">
        <f t="shared" ref="AU33" si="144">SUM(AU34:AU51)</f>
        <v>29581.03</v>
      </c>
      <c r="AV33" s="47">
        <f t="shared" ref="AV33" si="145">AS33+AT33-AU33</f>
        <v>86730.989999999991</v>
      </c>
      <c r="AX33" s="29" t="s">
        <v>33</v>
      </c>
      <c r="AY33" s="30">
        <v>2240</v>
      </c>
      <c r="AZ33" s="47">
        <f>SUM(AZ34:AZ51)</f>
        <v>86730.99</v>
      </c>
      <c r="BA33" s="47">
        <f t="shared" ref="BA33" si="146">SUM(BA34:BA51)</f>
        <v>0</v>
      </c>
      <c r="BB33" s="47">
        <f t="shared" ref="BB33" si="147">SUM(BB34:BB51)</f>
        <v>0</v>
      </c>
      <c r="BC33" s="47">
        <f t="shared" ref="BC33" si="148">AZ33+BA33-BB33</f>
        <v>86730.99</v>
      </c>
      <c r="BE33" s="29" t="s">
        <v>33</v>
      </c>
      <c r="BF33" s="30">
        <v>2240</v>
      </c>
      <c r="BG33" s="47">
        <f>SUM(BG34:BG51)</f>
        <v>86730.99</v>
      </c>
      <c r="BH33" s="47">
        <f t="shared" ref="BH33" si="149">SUM(BH34:BH51)</f>
        <v>0</v>
      </c>
      <c r="BI33" s="47">
        <f t="shared" ref="BI33" si="150">SUM(BI34:BI51)</f>
        <v>0</v>
      </c>
      <c r="BJ33" s="47">
        <f t="shared" ref="BJ33" si="151">BG33+BH33-BI33</f>
        <v>86730.99</v>
      </c>
      <c r="BL33" s="29" t="s">
        <v>33</v>
      </c>
      <c r="BM33" s="30">
        <v>2240</v>
      </c>
      <c r="BN33" s="47">
        <f>SUM(BN34:BN51)</f>
        <v>86730.99</v>
      </c>
      <c r="BO33" s="47">
        <f t="shared" ref="BO33" si="152">SUM(BO34:BO51)</f>
        <v>0</v>
      </c>
      <c r="BP33" s="47">
        <f t="shared" ref="BP33" si="153">SUM(BP34:BP51)</f>
        <v>0</v>
      </c>
      <c r="BQ33" s="47">
        <f t="shared" ref="BQ33" si="154">BN33+BO33-BP33</f>
        <v>86730.99</v>
      </c>
      <c r="BS33" s="29" t="s">
        <v>33</v>
      </c>
      <c r="BT33" s="30">
        <v>2240</v>
      </c>
      <c r="BU33" s="47">
        <f>SUM(BU34:BU51)</f>
        <v>86730.99</v>
      </c>
      <c r="BV33" s="47">
        <f t="shared" ref="BV33" si="155">SUM(BV34:BV51)</f>
        <v>0</v>
      </c>
      <c r="BW33" s="47">
        <f t="shared" ref="BW33" si="156">SUM(BW34:BW51)</f>
        <v>0</v>
      </c>
      <c r="BX33" s="47">
        <f t="shared" ref="BX33" si="157">BU33+BV33-BW33</f>
        <v>86730.99</v>
      </c>
      <c r="BZ33" s="29" t="s">
        <v>33</v>
      </c>
      <c r="CA33" s="30">
        <v>2240</v>
      </c>
      <c r="CB33" s="47">
        <f>SUM(CB34:CB51)</f>
        <v>86730.99</v>
      </c>
      <c r="CC33" s="47">
        <f t="shared" ref="CC33" si="158">SUM(CC34:CC51)</f>
        <v>0</v>
      </c>
      <c r="CD33" s="47">
        <f t="shared" ref="CD33" si="159">SUM(CD34:CD51)</f>
        <v>0</v>
      </c>
      <c r="CE33" s="33">
        <f t="shared" si="126"/>
        <v>86730.99</v>
      </c>
    </row>
    <row r="34" spans="1:83" s="27" customFormat="1" ht="15.75" customHeight="1" thickBot="1">
      <c r="A34" s="21" t="s">
        <v>133</v>
      </c>
      <c r="B34" s="16">
        <v>2240</v>
      </c>
      <c r="C34" s="49">
        <v>2304</v>
      </c>
      <c r="D34" s="49"/>
      <c r="E34" s="49"/>
      <c r="F34" s="45">
        <f>C34+D34-E34</f>
        <v>2304</v>
      </c>
      <c r="H34" s="21" t="s">
        <v>133</v>
      </c>
      <c r="I34" s="16">
        <v>2240</v>
      </c>
      <c r="J34" s="50">
        <f t="shared" si="104"/>
        <v>2304</v>
      </c>
      <c r="K34" s="49"/>
      <c r="L34" s="121"/>
      <c r="M34" s="45">
        <f>J34+K34-L34</f>
        <v>2304</v>
      </c>
      <c r="O34" s="21" t="s">
        <v>133</v>
      </c>
      <c r="P34" s="16">
        <v>2240</v>
      </c>
      <c r="Q34" s="50">
        <f t="shared" si="105"/>
        <v>2304</v>
      </c>
      <c r="R34" s="49"/>
      <c r="S34" s="121"/>
      <c r="T34" s="45">
        <f>Q34+R34-S34</f>
        <v>2304</v>
      </c>
      <c r="V34" s="21" t="s">
        <v>133</v>
      </c>
      <c r="W34" s="16">
        <v>2240</v>
      </c>
      <c r="X34" s="50">
        <f t="shared" si="106"/>
        <v>2304</v>
      </c>
      <c r="Y34" s="49"/>
      <c r="Z34" s="121"/>
      <c r="AA34" s="45">
        <f>X34+Y34-Z34</f>
        <v>2304</v>
      </c>
      <c r="AB34" s="28"/>
      <c r="AC34" s="21" t="s">
        <v>133</v>
      </c>
      <c r="AD34" s="16">
        <v>2240</v>
      </c>
      <c r="AE34" s="50">
        <f t="shared" si="107"/>
        <v>2304</v>
      </c>
      <c r="AF34" s="49"/>
      <c r="AG34" s="121">
        <v>2304</v>
      </c>
      <c r="AH34" s="45">
        <f>AE34+AF34-AG34</f>
        <v>0</v>
      </c>
      <c r="AI34" s="28"/>
      <c r="AJ34" s="21" t="s">
        <v>133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133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133</v>
      </c>
      <c r="AY34" s="16">
        <v>2240</v>
      </c>
      <c r="AZ34" s="50">
        <f t="shared" si="110"/>
        <v>0</v>
      </c>
      <c r="BA34" s="49"/>
      <c r="BB34" s="49"/>
      <c r="BC34" s="45">
        <f>AZ34+BA34-BB34</f>
        <v>0</v>
      </c>
      <c r="BE34" s="21" t="s">
        <v>133</v>
      </c>
      <c r="BF34" s="16">
        <v>2240</v>
      </c>
      <c r="BG34" s="50">
        <f t="shared" si="111"/>
        <v>0</v>
      </c>
      <c r="BH34" s="49"/>
      <c r="BI34" s="49"/>
      <c r="BJ34" s="45">
        <f>BG34+BH34-BI34</f>
        <v>0</v>
      </c>
      <c r="BL34" s="21" t="s">
        <v>133</v>
      </c>
      <c r="BM34" s="16">
        <v>2240</v>
      </c>
      <c r="BN34" s="50">
        <f t="shared" si="112"/>
        <v>0</v>
      </c>
      <c r="BO34" s="49"/>
      <c r="BP34" s="49"/>
      <c r="BQ34" s="45">
        <f>BN34+BO34-BP34</f>
        <v>0</v>
      </c>
      <c r="BS34" s="21" t="s">
        <v>133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133</v>
      </c>
      <c r="CA34" s="16">
        <v>2240</v>
      </c>
      <c r="CB34" s="50">
        <f t="shared" si="114"/>
        <v>0</v>
      </c>
      <c r="CC34" s="49"/>
      <c r="CD34" s="49"/>
      <c r="CE34" s="33">
        <f t="shared" si="126"/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5040</v>
      </c>
      <c r="D35" s="49"/>
      <c r="E35" s="49"/>
      <c r="F35" s="45">
        <f t="shared" ref="F35:F51" si="160">C35+D35-E35</f>
        <v>5040</v>
      </c>
      <c r="H35" s="21" t="s">
        <v>35</v>
      </c>
      <c r="I35" s="16">
        <v>2240</v>
      </c>
      <c r="J35" s="50">
        <f t="shared" si="104"/>
        <v>5040</v>
      </c>
      <c r="K35" s="49"/>
      <c r="L35" s="121"/>
      <c r="M35" s="45">
        <f t="shared" ref="M35:M51" si="161">J35+K35-L35</f>
        <v>5040</v>
      </c>
      <c r="O35" s="21" t="s">
        <v>35</v>
      </c>
      <c r="P35" s="16">
        <v>2240</v>
      </c>
      <c r="Q35" s="50">
        <f t="shared" si="105"/>
        <v>5040</v>
      </c>
      <c r="R35" s="49"/>
      <c r="S35" s="121">
        <v>522</v>
      </c>
      <c r="T35" s="45">
        <f t="shared" ref="T35:T51" si="162">Q35+R35-S35</f>
        <v>4518</v>
      </c>
      <c r="V35" s="21" t="s">
        <v>35</v>
      </c>
      <c r="W35" s="16">
        <v>2240</v>
      </c>
      <c r="X35" s="50">
        <f t="shared" si="106"/>
        <v>4518</v>
      </c>
      <c r="Y35" s="49"/>
      <c r="Z35" s="121"/>
      <c r="AA35" s="45">
        <f t="shared" ref="AA35:AA51" si="163">X35+Y35-Z35</f>
        <v>4518</v>
      </c>
      <c r="AB35" s="28"/>
      <c r="AC35" s="21" t="s">
        <v>35</v>
      </c>
      <c r="AD35" s="16">
        <v>2240</v>
      </c>
      <c r="AE35" s="50">
        <f t="shared" si="107"/>
        <v>4518</v>
      </c>
      <c r="AF35" s="49"/>
      <c r="AG35" s="121"/>
      <c r="AH35" s="45">
        <f t="shared" ref="AH35:AH51" si="164">AE35+AF35-AG35</f>
        <v>4518</v>
      </c>
      <c r="AI35" s="28"/>
      <c r="AJ35" s="21" t="s">
        <v>35</v>
      </c>
      <c r="AK35" s="16">
        <v>2240</v>
      </c>
      <c r="AL35" s="50">
        <f t="shared" si="108"/>
        <v>4518</v>
      </c>
      <c r="AM35" s="49"/>
      <c r="AN35" s="121"/>
      <c r="AO35" s="45">
        <f t="shared" ref="AO35:AO51" si="165">AL35+AM35-AN35</f>
        <v>4518</v>
      </c>
      <c r="AQ35" s="21" t="s">
        <v>35</v>
      </c>
      <c r="AR35" s="16">
        <v>2240</v>
      </c>
      <c r="AS35" s="50">
        <f t="shared" si="109"/>
        <v>4518</v>
      </c>
      <c r="AT35" s="49"/>
      <c r="AU35" s="121"/>
      <c r="AV35" s="45">
        <f t="shared" ref="AV35:AV51" si="166">AS35+AT35-AU35</f>
        <v>4518</v>
      </c>
      <c r="AX35" s="21" t="s">
        <v>35</v>
      </c>
      <c r="AY35" s="16">
        <v>2240</v>
      </c>
      <c r="AZ35" s="50">
        <f t="shared" si="110"/>
        <v>4518</v>
      </c>
      <c r="BA35" s="49"/>
      <c r="BB35" s="49"/>
      <c r="BC35" s="45">
        <f t="shared" ref="BC35:BC51" si="167">AZ35+BA35-BB35</f>
        <v>4518</v>
      </c>
      <c r="BE35" s="21" t="s">
        <v>35</v>
      </c>
      <c r="BF35" s="16">
        <v>2240</v>
      </c>
      <c r="BG35" s="50">
        <f t="shared" si="111"/>
        <v>4518</v>
      </c>
      <c r="BH35" s="49"/>
      <c r="BI35" s="49"/>
      <c r="BJ35" s="45">
        <f t="shared" ref="BJ35:BJ51" si="168">BG35+BH35-BI35</f>
        <v>4518</v>
      </c>
      <c r="BL35" s="21" t="s">
        <v>35</v>
      </c>
      <c r="BM35" s="16">
        <v>2240</v>
      </c>
      <c r="BN35" s="50">
        <f t="shared" si="112"/>
        <v>4518</v>
      </c>
      <c r="BO35" s="49"/>
      <c r="BP35" s="49"/>
      <c r="BQ35" s="45">
        <f t="shared" ref="BQ35:BQ51" si="169">BN35+BO35-BP35</f>
        <v>4518</v>
      </c>
      <c r="BS35" s="21" t="s">
        <v>35</v>
      </c>
      <c r="BT35" s="16">
        <v>2240</v>
      </c>
      <c r="BU35" s="50">
        <f t="shared" si="113"/>
        <v>4518</v>
      </c>
      <c r="BV35" s="49"/>
      <c r="BW35" s="49"/>
      <c r="BX35" s="45">
        <f t="shared" ref="BX35:BX51" si="170">BU35+BV35-BW35</f>
        <v>4518</v>
      </c>
      <c r="BZ35" s="21" t="s">
        <v>35</v>
      </c>
      <c r="CA35" s="16">
        <v>2240</v>
      </c>
      <c r="CB35" s="50">
        <f t="shared" si="114"/>
        <v>4518</v>
      </c>
      <c r="CC35" s="49"/>
      <c r="CD35" s="49"/>
      <c r="CE35" s="33">
        <f t="shared" si="126"/>
        <v>4518</v>
      </c>
    </row>
    <row r="36" spans="1:83" s="27" customFormat="1" ht="15.75" thickBot="1">
      <c r="A36" s="24" t="s">
        <v>125</v>
      </c>
      <c r="B36" s="23">
        <v>2240</v>
      </c>
      <c r="C36" s="49">
        <v>900</v>
      </c>
      <c r="D36" s="49"/>
      <c r="E36" s="49"/>
      <c r="F36" s="45">
        <f t="shared" si="160"/>
        <v>900</v>
      </c>
      <c r="H36" s="24" t="s">
        <v>125</v>
      </c>
      <c r="I36" s="23">
        <v>2240</v>
      </c>
      <c r="J36" s="50">
        <f t="shared" si="104"/>
        <v>900</v>
      </c>
      <c r="K36" s="49"/>
      <c r="L36" s="121">
        <v>900</v>
      </c>
      <c r="M36" s="45">
        <f t="shared" si="161"/>
        <v>0</v>
      </c>
      <c r="O36" s="24" t="s">
        <v>125</v>
      </c>
      <c r="P36" s="23">
        <v>2240</v>
      </c>
      <c r="Q36" s="50">
        <f t="shared" si="105"/>
        <v>0</v>
      </c>
      <c r="R36" s="49"/>
      <c r="S36" s="121"/>
      <c r="T36" s="45">
        <f t="shared" si="162"/>
        <v>0</v>
      </c>
      <c r="V36" s="24" t="s">
        <v>125</v>
      </c>
      <c r="W36" s="23">
        <v>2240</v>
      </c>
      <c r="X36" s="50">
        <f t="shared" si="106"/>
        <v>0</v>
      </c>
      <c r="Y36" s="49"/>
      <c r="Z36" s="121"/>
      <c r="AA36" s="45">
        <f t="shared" si="163"/>
        <v>0</v>
      </c>
      <c r="AB36" s="28"/>
      <c r="AC36" s="24" t="s">
        <v>125</v>
      </c>
      <c r="AD36" s="23">
        <v>2240</v>
      </c>
      <c r="AE36" s="50">
        <f t="shared" si="107"/>
        <v>0</v>
      </c>
      <c r="AF36" s="49"/>
      <c r="AG36" s="121"/>
      <c r="AH36" s="45">
        <f t="shared" si="164"/>
        <v>0</v>
      </c>
      <c r="AI36" s="28"/>
      <c r="AJ36" s="24" t="s">
        <v>125</v>
      </c>
      <c r="AK36" s="23">
        <v>2240</v>
      </c>
      <c r="AL36" s="50">
        <f t="shared" si="108"/>
        <v>0</v>
      </c>
      <c r="AM36" s="49"/>
      <c r="AN36" s="121"/>
      <c r="AO36" s="45">
        <f t="shared" si="165"/>
        <v>0</v>
      </c>
      <c r="AQ36" s="24" t="s">
        <v>125</v>
      </c>
      <c r="AR36" s="23">
        <v>2240</v>
      </c>
      <c r="AS36" s="50">
        <f t="shared" si="109"/>
        <v>0</v>
      </c>
      <c r="AT36" s="49"/>
      <c r="AU36" s="121"/>
      <c r="AV36" s="45">
        <f t="shared" si="166"/>
        <v>0</v>
      </c>
      <c r="AX36" s="24" t="s">
        <v>125</v>
      </c>
      <c r="AY36" s="23">
        <v>2240</v>
      </c>
      <c r="AZ36" s="50">
        <f t="shared" si="110"/>
        <v>0</v>
      </c>
      <c r="BA36" s="49"/>
      <c r="BB36" s="49"/>
      <c r="BC36" s="45">
        <f t="shared" si="167"/>
        <v>0</v>
      </c>
      <c r="BE36" s="24" t="s">
        <v>125</v>
      </c>
      <c r="BF36" s="23">
        <v>2240</v>
      </c>
      <c r="BG36" s="50">
        <f t="shared" si="111"/>
        <v>0</v>
      </c>
      <c r="BH36" s="49"/>
      <c r="BI36" s="49"/>
      <c r="BJ36" s="45">
        <f t="shared" si="168"/>
        <v>0</v>
      </c>
      <c r="BL36" s="24" t="s">
        <v>125</v>
      </c>
      <c r="BM36" s="23">
        <v>2240</v>
      </c>
      <c r="BN36" s="50">
        <f t="shared" si="112"/>
        <v>0</v>
      </c>
      <c r="BO36" s="49"/>
      <c r="BP36" s="49"/>
      <c r="BQ36" s="45">
        <f t="shared" si="169"/>
        <v>0</v>
      </c>
      <c r="BS36" s="24" t="s">
        <v>125</v>
      </c>
      <c r="BT36" s="23">
        <v>2240</v>
      </c>
      <c r="BU36" s="50">
        <f t="shared" si="113"/>
        <v>0</v>
      </c>
      <c r="BV36" s="49"/>
      <c r="BW36" s="49"/>
      <c r="BX36" s="45">
        <f t="shared" si="170"/>
        <v>0</v>
      </c>
      <c r="BZ36" s="24" t="s">
        <v>125</v>
      </c>
      <c r="CA36" s="23">
        <v>2240</v>
      </c>
      <c r="CB36" s="50">
        <f t="shared" si="114"/>
        <v>0</v>
      </c>
      <c r="CC36" s="49"/>
      <c r="CD36" s="49"/>
      <c r="CE36" s="33">
        <f t="shared" si="126"/>
        <v>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49"/>
      <c r="F37" s="45">
        <f t="shared" si="160"/>
        <v>1000</v>
      </c>
      <c r="H37" s="24" t="s">
        <v>127</v>
      </c>
      <c r="I37" s="23">
        <v>2240</v>
      </c>
      <c r="J37" s="50">
        <f t="shared" si="104"/>
        <v>1000</v>
      </c>
      <c r="K37" s="49"/>
      <c r="L37" s="121"/>
      <c r="M37" s="45">
        <f t="shared" si="161"/>
        <v>1000</v>
      </c>
      <c r="O37" s="24" t="s">
        <v>127</v>
      </c>
      <c r="P37" s="23">
        <v>2240</v>
      </c>
      <c r="Q37" s="50">
        <f t="shared" si="105"/>
        <v>1000</v>
      </c>
      <c r="R37" s="49"/>
      <c r="S37" s="121"/>
      <c r="T37" s="45">
        <f t="shared" si="162"/>
        <v>1000</v>
      </c>
      <c r="V37" s="24" t="s">
        <v>127</v>
      </c>
      <c r="W37" s="23">
        <v>2240</v>
      </c>
      <c r="X37" s="50">
        <f t="shared" si="106"/>
        <v>1000</v>
      </c>
      <c r="Y37" s="49"/>
      <c r="Z37" s="121"/>
      <c r="AA37" s="45">
        <f t="shared" si="163"/>
        <v>1000</v>
      </c>
      <c r="AB37" s="28"/>
      <c r="AC37" s="24" t="s">
        <v>127</v>
      </c>
      <c r="AD37" s="23">
        <v>2240</v>
      </c>
      <c r="AE37" s="50">
        <f t="shared" si="107"/>
        <v>1000</v>
      </c>
      <c r="AF37" s="49"/>
      <c r="AG37" s="121"/>
      <c r="AH37" s="45">
        <f t="shared" si="164"/>
        <v>1000</v>
      </c>
      <c r="AI37" s="28"/>
      <c r="AJ37" s="24" t="s">
        <v>127</v>
      </c>
      <c r="AK37" s="23">
        <v>2240</v>
      </c>
      <c r="AL37" s="50">
        <f t="shared" si="108"/>
        <v>1000</v>
      </c>
      <c r="AM37" s="49"/>
      <c r="AN37" s="121"/>
      <c r="AO37" s="45">
        <f t="shared" si="165"/>
        <v>1000</v>
      </c>
      <c r="AQ37" s="24" t="s">
        <v>127</v>
      </c>
      <c r="AR37" s="23">
        <v>2240</v>
      </c>
      <c r="AS37" s="50">
        <f t="shared" si="109"/>
        <v>1000</v>
      </c>
      <c r="AT37" s="49"/>
      <c r="AU37" s="121"/>
      <c r="AV37" s="45">
        <f t="shared" si="166"/>
        <v>1000</v>
      </c>
      <c r="AX37" s="24" t="s">
        <v>127</v>
      </c>
      <c r="AY37" s="23">
        <v>2240</v>
      </c>
      <c r="AZ37" s="50">
        <f t="shared" si="110"/>
        <v>1000</v>
      </c>
      <c r="BA37" s="49"/>
      <c r="BB37" s="49"/>
      <c r="BC37" s="45">
        <f t="shared" si="167"/>
        <v>1000</v>
      </c>
      <c r="BE37" s="24" t="s">
        <v>127</v>
      </c>
      <c r="BF37" s="23">
        <v>2240</v>
      </c>
      <c r="BG37" s="50">
        <f t="shared" si="111"/>
        <v>1000</v>
      </c>
      <c r="BH37" s="49"/>
      <c r="BI37" s="49"/>
      <c r="BJ37" s="45">
        <f t="shared" si="168"/>
        <v>1000</v>
      </c>
      <c r="BL37" s="24" t="s">
        <v>127</v>
      </c>
      <c r="BM37" s="23">
        <v>2240</v>
      </c>
      <c r="BN37" s="50">
        <f t="shared" si="112"/>
        <v>1000</v>
      </c>
      <c r="BO37" s="49"/>
      <c r="BP37" s="49"/>
      <c r="BQ37" s="45">
        <f t="shared" si="169"/>
        <v>1000</v>
      </c>
      <c r="BS37" s="24" t="s">
        <v>127</v>
      </c>
      <c r="BT37" s="23">
        <v>2240</v>
      </c>
      <c r="BU37" s="50">
        <f t="shared" si="113"/>
        <v>1000</v>
      </c>
      <c r="BV37" s="49"/>
      <c r="BW37" s="49"/>
      <c r="BX37" s="45">
        <f t="shared" si="170"/>
        <v>1000</v>
      </c>
      <c r="BZ37" s="24" t="s">
        <v>127</v>
      </c>
      <c r="CA37" s="23">
        <v>2240</v>
      </c>
      <c r="CB37" s="50">
        <f t="shared" si="114"/>
        <v>1000</v>
      </c>
      <c r="CC37" s="49"/>
      <c r="CD37" s="49"/>
      <c r="CE37" s="33">
        <f t="shared" si="126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1450</v>
      </c>
      <c r="D38" s="49"/>
      <c r="E38" s="49"/>
      <c r="F38" s="45">
        <f t="shared" si="160"/>
        <v>1450</v>
      </c>
      <c r="H38" s="24" t="s">
        <v>128</v>
      </c>
      <c r="I38" s="23">
        <v>2240</v>
      </c>
      <c r="J38" s="50">
        <f t="shared" si="104"/>
        <v>1450</v>
      </c>
      <c r="K38" s="49"/>
      <c r="L38" s="121"/>
      <c r="M38" s="45">
        <f t="shared" si="161"/>
        <v>1450</v>
      </c>
      <c r="O38" s="24" t="s">
        <v>128</v>
      </c>
      <c r="P38" s="23">
        <v>2240</v>
      </c>
      <c r="Q38" s="50">
        <f t="shared" si="105"/>
        <v>1450</v>
      </c>
      <c r="R38" s="49"/>
      <c r="S38" s="121"/>
      <c r="T38" s="45">
        <f t="shared" si="162"/>
        <v>1450</v>
      </c>
      <c r="V38" s="24" t="s">
        <v>128</v>
      </c>
      <c r="W38" s="23">
        <v>2240</v>
      </c>
      <c r="X38" s="50">
        <f t="shared" si="106"/>
        <v>1450</v>
      </c>
      <c r="Y38" s="49"/>
      <c r="Z38" s="121"/>
      <c r="AA38" s="45">
        <f t="shared" si="163"/>
        <v>1450</v>
      </c>
      <c r="AB38" s="28"/>
      <c r="AC38" s="24" t="s">
        <v>128</v>
      </c>
      <c r="AD38" s="23">
        <v>2240</v>
      </c>
      <c r="AE38" s="50">
        <f t="shared" si="107"/>
        <v>1450</v>
      </c>
      <c r="AF38" s="49"/>
      <c r="AG38" s="121"/>
      <c r="AH38" s="45">
        <f t="shared" si="164"/>
        <v>1450</v>
      </c>
      <c r="AI38" s="28"/>
      <c r="AJ38" s="24" t="s">
        <v>128</v>
      </c>
      <c r="AK38" s="23">
        <v>2240</v>
      </c>
      <c r="AL38" s="50">
        <f t="shared" si="108"/>
        <v>1450</v>
      </c>
      <c r="AM38" s="49"/>
      <c r="AN38" s="121"/>
      <c r="AO38" s="45">
        <f t="shared" si="165"/>
        <v>1450</v>
      </c>
      <c r="AQ38" s="24" t="s">
        <v>128</v>
      </c>
      <c r="AR38" s="23">
        <v>2240</v>
      </c>
      <c r="AS38" s="50">
        <f t="shared" si="109"/>
        <v>1450</v>
      </c>
      <c r="AT38" s="49"/>
      <c r="AU38" s="121"/>
      <c r="AV38" s="45">
        <f t="shared" si="166"/>
        <v>1450</v>
      </c>
      <c r="AX38" s="24" t="s">
        <v>128</v>
      </c>
      <c r="AY38" s="23">
        <v>2240</v>
      </c>
      <c r="AZ38" s="50">
        <f t="shared" si="110"/>
        <v>1450</v>
      </c>
      <c r="BA38" s="49"/>
      <c r="BB38" s="49"/>
      <c r="BC38" s="45">
        <f t="shared" si="167"/>
        <v>1450</v>
      </c>
      <c r="BE38" s="24" t="s">
        <v>128</v>
      </c>
      <c r="BF38" s="23">
        <v>2240</v>
      </c>
      <c r="BG38" s="50">
        <f t="shared" si="111"/>
        <v>1450</v>
      </c>
      <c r="BH38" s="49"/>
      <c r="BI38" s="49"/>
      <c r="BJ38" s="45">
        <f t="shared" si="168"/>
        <v>1450</v>
      </c>
      <c r="BL38" s="24" t="s">
        <v>128</v>
      </c>
      <c r="BM38" s="23">
        <v>2240</v>
      </c>
      <c r="BN38" s="50">
        <f t="shared" si="112"/>
        <v>1450</v>
      </c>
      <c r="BO38" s="49"/>
      <c r="BP38" s="49"/>
      <c r="BQ38" s="45">
        <f t="shared" si="169"/>
        <v>1450</v>
      </c>
      <c r="BS38" s="24" t="s">
        <v>128</v>
      </c>
      <c r="BT38" s="23">
        <v>2240</v>
      </c>
      <c r="BU38" s="50">
        <f t="shared" si="113"/>
        <v>1450</v>
      </c>
      <c r="BV38" s="49"/>
      <c r="BW38" s="49"/>
      <c r="BX38" s="45">
        <f t="shared" si="170"/>
        <v>1450</v>
      </c>
      <c r="BZ38" s="24" t="s">
        <v>128</v>
      </c>
      <c r="CA38" s="23">
        <v>2240</v>
      </c>
      <c r="CB38" s="50">
        <f t="shared" si="114"/>
        <v>1450</v>
      </c>
      <c r="CC38" s="49"/>
      <c r="CD38" s="49"/>
      <c r="CE38" s="33">
        <f t="shared" si="126"/>
        <v>1450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49"/>
      <c r="F39" s="45">
        <f t="shared" si="160"/>
        <v>1300</v>
      </c>
      <c r="H39" s="24" t="s">
        <v>129</v>
      </c>
      <c r="I39" s="23">
        <v>2240</v>
      </c>
      <c r="J39" s="50">
        <f t="shared" si="104"/>
        <v>1300</v>
      </c>
      <c r="K39" s="49"/>
      <c r="L39" s="121"/>
      <c r="M39" s="45">
        <f t="shared" si="161"/>
        <v>1300</v>
      </c>
      <c r="O39" s="24" t="s">
        <v>129</v>
      </c>
      <c r="P39" s="23">
        <v>2240</v>
      </c>
      <c r="Q39" s="50">
        <f t="shared" si="105"/>
        <v>1300</v>
      </c>
      <c r="R39" s="49"/>
      <c r="S39" s="121"/>
      <c r="T39" s="45">
        <f t="shared" si="162"/>
        <v>1300</v>
      </c>
      <c r="V39" s="24" t="s">
        <v>129</v>
      </c>
      <c r="W39" s="23">
        <v>2240</v>
      </c>
      <c r="X39" s="50">
        <f t="shared" si="106"/>
        <v>1300</v>
      </c>
      <c r="Y39" s="49"/>
      <c r="Z39" s="121"/>
      <c r="AA39" s="45">
        <f t="shared" si="163"/>
        <v>1300</v>
      </c>
      <c r="AB39" s="28"/>
      <c r="AC39" s="24" t="s">
        <v>129</v>
      </c>
      <c r="AD39" s="23">
        <v>2240</v>
      </c>
      <c r="AE39" s="50">
        <f t="shared" si="107"/>
        <v>1300</v>
      </c>
      <c r="AF39" s="49"/>
      <c r="AG39" s="121"/>
      <c r="AH39" s="45">
        <f t="shared" si="164"/>
        <v>1300</v>
      </c>
      <c r="AI39" s="28"/>
      <c r="AJ39" s="24" t="s">
        <v>129</v>
      </c>
      <c r="AK39" s="23">
        <v>2240</v>
      </c>
      <c r="AL39" s="50">
        <f t="shared" si="108"/>
        <v>1300</v>
      </c>
      <c r="AM39" s="49"/>
      <c r="AN39" s="121"/>
      <c r="AO39" s="45">
        <f t="shared" si="165"/>
        <v>1300</v>
      </c>
      <c r="AQ39" s="24" t="s">
        <v>129</v>
      </c>
      <c r="AR39" s="23">
        <v>2240</v>
      </c>
      <c r="AS39" s="50">
        <f t="shared" si="109"/>
        <v>1300</v>
      </c>
      <c r="AT39" s="49"/>
      <c r="AU39" s="121"/>
      <c r="AV39" s="45">
        <f t="shared" si="166"/>
        <v>1300</v>
      </c>
      <c r="AX39" s="24" t="s">
        <v>129</v>
      </c>
      <c r="AY39" s="23">
        <v>2240</v>
      </c>
      <c r="AZ39" s="50">
        <f t="shared" si="110"/>
        <v>1300</v>
      </c>
      <c r="BA39" s="49"/>
      <c r="BB39" s="49"/>
      <c r="BC39" s="45">
        <f t="shared" si="167"/>
        <v>1300</v>
      </c>
      <c r="BE39" s="24" t="s">
        <v>129</v>
      </c>
      <c r="BF39" s="23">
        <v>2240</v>
      </c>
      <c r="BG39" s="50">
        <f t="shared" si="111"/>
        <v>1300</v>
      </c>
      <c r="BH39" s="49"/>
      <c r="BI39" s="49"/>
      <c r="BJ39" s="45">
        <f t="shared" si="168"/>
        <v>1300</v>
      </c>
      <c r="BL39" s="24" t="s">
        <v>129</v>
      </c>
      <c r="BM39" s="23">
        <v>2240</v>
      </c>
      <c r="BN39" s="50">
        <f t="shared" si="112"/>
        <v>1300</v>
      </c>
      <c r="BO39" s="49"/>
      <c r="BP39" s="49"/>
      <c r="BQ39" s="45">
        <f t="shared" si="169"/>
        <v>1300</v>
      </c>
      <c r="BS39" s="24" t="s">
        <v>129</v>
      </c>
      <c r="BT39" s="23">
        <v>2240</v>
      </c>
      <c r="BU39" s="50">
        <f t="shared" si="113"/>
        <v>1300</v>
      </c>
      <c r="BV39" s="49"/>
      <c r="BW39" s="49"/>
      <c r="BX39" s="45">
        <f t="shared" si="170"/>
        <v>1300</v>
      </c>
      <c r="BZ39" s="24" t="s">
        <v>129</v>
      </c>
      <c r="CA39" s="23">
        <v>2240</v>
      </c>
      <c r="CB39" s="50">
        <f t="shared" si="114"/>
        <v>1300</v>
      </c>
      <c r="CC39" s="49"/>
      <c r="CD39" s="49"/>
      <c r="CE39" s="33">
        <f t="shared" si="126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f>3065+760</f>
        <v>3825</v>
      </c>
      <c r="D40" s="49"/>
      <c r="E40" s="49"/>
      <c r="F40" s="45">
        <f t="shared" si="160"/>
        <v>3825</v>
      </c>
      <c r="H40" s="21" t="s">
        <v>41</v>
      </c>
      <c r="I40" s="16">
        <v>2240</v>
      </c>
      <c r="J40" s="50">
        <f t="shared" si="104"/>
        <v>3825</v>
      </c>
      <c r="K40" s="49"/>
      <c r="L40" s="121"/>
      <c r="M40" s="45">
        <f t="shared" si="161"/>
        <v>3825</v>
      </c>
      <c r="O40" s="21" t="s">
        <v>41</v>
      </c>
      <c r="P40" s="16">
        <v>2240</v>
      </c>
      <c r="Q40" s="50">
        <f t="shared" si="105"/>
        <v>3825</v>
      </c>
      <c r="R40" s="49"/>
      <c r="S40" s="121"/>
      <c r="T40" s="45">
        <f t="shared" si="162"/>
        <v>3825</v>
      </c>
      <c r="V40" s="21" t="s">
        <v>41</v>
      </c>
      <c r="W40" s="16">
        <v>2240</v>
      </c>
      <c r="X40" s="50">
        <f t="shared" si="106"/>
        <v>3825</v>
      </c>
      <c r="Y40" s="49"/>
      <c r="Z40" s="121"/>
      <c r="AA40" s="45">
        <f t="shared" si="163"/>
        <v>3825</v>
      </c>
      <c r="AB40" s="28"/>
      <c r="AC40" s="21" t="s">
        <v>41</v>
      </c>
      <c r="AD40" s="16">
        <v>2240</v>
      </c>
      <c r="AE40" s="50">
        <f t="shared" si="107"/>
        <v>3825</v>
      </c>
      <c r="AF40" s="49"/>
      <c r="AG40" s="121"/>
      <c r="AH40" s="45">
        <f t="shared" si="164"/>
        <v>3825</v>
      </c>
      <c r="AI40" s="28"/>
      <c r="AJ40" s="21" t="s">
        <v>41</v>
      </c>
      <c r="AK40" s="16">
        <v>2240</v>
      </c>
      <c r="AL40" s="50">
        <f t="shared" si="108"/>
        <v>3825</v>
      </c>
      <c r="AM40" s="49"/>
      <c r="AN40" s="121"/>
      <c r="AO40" s="45">
        <f t="shared" si="165"/>
        <v>3825</v>
      </c>
      <c r="AQ40" s="21" t="s">
        <v>41</v>
      </c>
      <c r="AR40" s="16">
        <v>2240</v>
      </c>
      <c r="AS40" s="50">
        <f t="shared" si="109"/>
        <v>3825</v>
      </c>
      <c r="AT40" s="49"/>
      <c r="AU40" s="121">
        <f>1318.68+757.35</f>
        <v>2076.0300000000002</v>
      </c>
      <c r="AV40" s="45">
        <f t="shared" si="166"/>
        <v>1748.9699999999998</v>
      </c>
      <c r="AX40" s="21" t="s">
        <v>41</v>
      </c>
      <c r="AY40" s="16">
        <v>2240</v>
      </c>
      <c r="AZ40" s="50">
        <f t="shared" si="110"/>
        <v>1748.9699999999998</v>
      </c>
      <c r="BA40" s="49"/>
      <c r="BB40" s="49"/>
      <c r="BC40" s="45">
        <f t="shared" si="167"/>
        <v>1748.9699999999998</v>
      </c>
      <c r="BE40" s="21" t="s">
        <v>41</v>
      </c>
      <c r="BF40" s="16">
        <v>2240</v>
      </c>
      <c r="BG40" s="50">
        <f t="shared" si="111"/>
        <v>1748.9699999999998</v>
      </c>
      <c r="BH40" s="49"/>
      <c r="BI40" s="49"/>
      <c r="BJ40" s="45">
        <f t="shared" si="168"/>
        <v>1748.9699999999998</v>
      </c>
      <c r="BL40" s="21" t="s">
        <v>41</v>
      </c>
      <c r="BM40" s="16">
        <v>2240</v>
      </c>
      <c r="BN40" s="50">
        <f t="shared" si="112"/>
        <v>1748.9699999999998</v>
      </c>
      <c r="BO40" s="49"/>
      <c r="BP40" s="49"/>
      <c r="BQ40" s="45">
        <f t="shared" si="169"/>
        <v>1748.9699999999998</v>
      </c>
      <c r="BS40" s="21" t="s">
        <v>41</v>
      </c>
      <c r="BT40" s="16">
        <v>2240</v>
      </c>
      <c r="BU40" s="50">
        <f t="shared" si="113"/>
        <v>1748.9699999999998</v>
      </c>
      <c r="BV40" s="49"/>
      <c r="BW40" s="49"/>
      <c r="BX40" s="45">
        <f t="shared" si="170"/>
        <v>1748.9699999999998</v>
      </c>
      <c r="BZ40" s="21" t="s">
        <v>41</v>
      </c>
      <c r="CA40" s="16">
        <v>2240</v>
      </c>
      <c r="CB40" s="50">
        <f t="shared" si="114"/>
        <v>1748.9699999999998</v>
      </c>
      <c r="CC40" s="49"/>
      <c r="CD40" s="49"/>
      <c r="CE40" s="33">
        <f t="shared" si="126"/>
        <v>1748.9699999999998</v>
      </c>
    </row>
    <row r="41" spans="1:83" s="27" customFormat="1" ht="15.75" customHeight="1" thickBot="1">
      <c r="A41" s="21" t="s">
        <v>47</v>
      </c>
      <c r="B41" s="16">
        <v>2240</v>
      </c>
      <c r="C41" s="49">
        <f>2700+2200</f>
        <v>4900</v>
      </c>
      <c r="D41" s="49"/>
      <c r="E41" s="49"/>
      <c r="F41" s="45">
        <f t="shared" si="160"/>
        <v>4900</v>
      </c>
      <c r="H41" s="21" t="s">
        <v>47</v>
      </c>
      <c r="I41" s="16">
        <v>2240</v>
      </c>
      <c r="J41" s="50">
        <f t="shared" si="104"/>
        <v>4900</v>
      </c>
      <c r="K41" s="49"/>
      <c r="L41" s="121"/>
      <c r="M41" s="45">
        <f t="shared" si="161"/>
        <v>4900</v>
      </c>
      <c r="O41" s="21" t="s">
        <v>47</v>
      </c>
      <c r="P41" s="16">
        <v>2240</v>
      </c>
      <c r="Q41" s="50">
        <f t="shared" si="105"/>
        <v>4900</v>
      </c>
      <c r="R41" s="49"/>
      <c r="S41" s="121"/>
      <c r="T41" s="45">
        <f t="shared" si="162"/>
        <v>4900</v>
      </c>
      <c r="V41" s="21" t="s">
        <v>47</v>
      </c>
      <c r="W41" s="16">
        <v>2240</v>
      </c>
      <c r="X41" s="50">
        <f t="shared" si="106"/>
        <v>4900</v>
      </c>
      <c r="Y41" s="49"/>
      <c r="Z41" s="121"/>
      <c r="AA41" s="45">
        <f t="shared" si="163"/>
        <v>4900</v>
      </c>
      <c r="AB41" s="28"/>
      <c r="AC41" s="21" t="s">
        <v>47</v>
      </c>
      <c r="AD41" s="16">
        <v>2240</v>
      </c>
      <c r="AE41" s="50">
        <f t="shared" si="107"/>
        <v>4900</v>
      </c>
      <c r="AF41" s="49"/>
      <c r="AG41" s="121"/>
      <c r="AH41" s="45">
        <f t="shared" si="164"/>
        <v>4900</v>
      </c>
      <c r="AI41" s="28"/>
      <c r="AJ41" s="21" t="s">
        <v>47</v>
      </c>
      <c r="AK41" s="16">
        <v>2240</v>
      </c>
      <c r="AL41" s="50">
        <f t="shared" si="108"/>
        <v>4900</v>
      </c>
      <c r="AM41" s="49"/>
      <c r="AN41" s="121"/>
      <c r="AO41" s="45">
        <f t="shared" si="165"/>
        <v>4900</v>
      </c>
      <c r="AQ41" s="21" t="s">
        <v>47</v>
      </c>
      <c r="AR41" s="16">
        <v>2240</v>
      </c>
      <c r="AS41" s="50">
        <f t="shared" si="109"/>
        <v>4900</v>
      </c>
      <c r="AT41" s="49"/>
      <c r="AU41" s="121"/>
      <c r="AV41" s="45">
        <f t="shared" si="166"/>
        <v>4900</v>
      </c>
      <c r="AX41" s="21" t="s">
        <v>47</v>
      </c>
      <c r="AY41" s="16">
        <v>2240</v>
      </c>
      <c r="AZ41" s="50">
        <f t="shared" si="110"/>
        <v>4900</v>
      </c>
      <c r="BA41" s="49"/>
      <c r="BB41" s="49"/>
      <c r="BC41" s="45">
        <f t="shared" si="167"/>
        <v>4900</v>
      </c>
      <c r="BE41" s="21" t="s">
        <v>47</v>
      </c>
      <c r="BF41" s="16">
        <v>2240</v>
      </c>
      <c r="BG41" s="50">
        <f t="shared" si="111"/>
        <v>4900</v>
      </c>
      <c r="BH41" s="49"/>
      <c r="BI41" s="49"/>
      <c r="BJ41" s="45">
        <f t="shared" si="168"/>
        <v>4900</v>
      </c>
      <c r="BL41" s="21" t="s">
        <v>47</v>
      </c>
      <c r="BM41" s="16">
        <v>2240</v>
      </c>
      <c r="BN41" s="50">
        <f t="shared" si="112"/>
        <v>4900</v>
      </c>
      <c r="BO41" s="49"/>
      <c r="BP41" s="49"/>
      <c r="BQ41" s="45">
        <f t="shared" si="169"/>
        <v>4900</v>
      </c>
      <c r="BS41" s="21" t="s">
        <v>47</v>
      </c>
      <c r="BT41" s="16">
        <v>2240</v>
      </c>
      <c r="BU41" s="50">
        <f t="shared" si="113"/>
        <v>4900</v>
      </c>
      <c r="BV41" s="49"/>
      <c r="BW41" s="49"/>
      <c r="BX41" s="45">
        <f t="shared" si="170"/>
        <v>4900</v>
      </c>
      <c r="BZ41" s="21" t="s">
        <v>47</v>
      </c>
      <c r="CA41" s="16">
        <v>2240</v>
      </c>
      <c r="CB41" s="50">
        <f t="shared" si="114"/>
        <v>4900</v>
      </c>
      <c r="CC41" s="49"/>
      <c r="CD41" s="49"/>
      <c r="CE41" s="33">
        <f t="shared" si="126"/>
        <v>4900</v>
      </c>
    </row>
    <row r="42" spans="1:83" s="129" customFormat="1" ht="15.75" customHeight="1" thickBot="1">
      <c r="A42" s="24"/>
      <c r="B42" s="23"/>
      <c r="C42" s="49"/>
      <c r="D42" s="49"/>
      <c r="E42" s="49"/>
      <c r="F42" s="31"/>
      <c r="H42" s="24"/>
      <c r="I42" s="23"/>
      <c r="J42" s="133"/>
      <c r="K42" s="49"/>
      <c r="L42" s="121"/>
      <c r="M42" s="31"/>
      <c r="O42" s="24"/>
      <c r="P42" s="23"/>
      <c r="Q42" s="133"/>
      <c r="R42" s="49"/>
      <c r="S42" s="121"/>
      <c r="T42" s="31"/>
      <c r="V42" s="24"/>
      <c r="W42" s="23"/>
      <c r="X42" s="133"/>
      <c r="Y42" s="49"/>
      <c r="Z42" s="121"/>
      <c r="AA42" s="31"/>
      <c r="AC42" s="24" t="s">
        <v>159</v>
      </c>
      <c r="AD42" s="23">
        <v>2240</v>
      </c>
      <c r="AE42" s="133">
        <v>180</v>
      </c>
      <c r="AF42" s="49"/>
      <c r="AG42" s="121">
        <v>180</v>
      </c>
      <c r="AH42" s="45">
        <f t="shared" si="164"/>
        <v>0</v>
      </c>
      <c r="AJ42" s="24"/>
      <c r="AK42" s="23"/>
      <c r="AL42" s="133"/>
      <c r="AM42" s="49"/>
      <c r="AN42" s="121"/>
      <c r="AO42" s="31"/>
      <c r="AQ42" s="24"/>
      <c r="AR42" s="23"/>
      <c r="AS42" s="133"/>
      <c r="AT42" s="49"/>
      <c r="AU42" s="121"/>
      <c r="AV42" s="31"/>
      <c r="AX42" s="24"/>
      <c r="AY42" s="23"/>
      <c r="AZ42" s="133"/>
      <c r="BA42" s="49"/>
      <c r="BB42" s="49"/>
      <c r="BC42" s="31"/>
      <c r="BE42" s="24"/>
      <c r="BF42" s="23"/>
      <c r="BG42" s="133"/>
      <c r="BH42" s="49"/>
      <c r="BI42" s="49"/>
      <c r="BJ42" s="31"/>
      <c r="BL42" s="24"/>
      <c r="BM42" s="23"/>
      <c r="BN42" s="133"/>
      <c r="BO42" s="49"/>
      <c r="BP42" s="49"/>
      <c r="BQ42" s="31"/>
      <c r="BS42" s="24"/>
      <c r="BT42" s="23"/>
      <c r="BU42" s="133"/>
      <c r="BV42" s="49"/>
      <c r="BW42" s="49"/>
      <c r="BX42" s="31"/>
      <c r="BZ42" s="24"/>
      <c r="CA42" s="23"/>
      <c r="CB42" s="133"/>
      <c r="CC42" s="49"/>
      <c r="CD42" s="49"/>
      <c r="CE42" s="33"/>
    </row>
    <row r="43" spans="1:83" s="27" customFormat="1" ht="15.75" customHeight="1" thickBot="1">
      <c r="A43" s="21" t="s">
        <v>45</v>
      </c>
      <c r="B43" s="16">
        <v>2240</v>
      </c>
      <c r="C43" s="49">
        <v>970</v>
      </c>
      <c r="D43" s="49"/>
      <c r="E43" s="49"/>
      <c r="F43" s="45">
        <f t="shared" si="160"/>
        <v>970</v>
      </c>
      <c r="H43" s="21" t="s">
        <v>45</v>
      </c>
      <c r="I43" s="16">
        <v>2240</v>
      </c>
      <c r="J43" s="50">
        <f t="shared" si="104"/>
        <v>970</v>
      </c>
      <c r="K43" s="49"/>
      <c r="L43" s="121">
        <v>970</v>
      </c>
      <c r="M43" s="45">
        <f t="shared" si="161"/>
        <v>0</v>
      </c>
      <c r="O43" s="21" t="s">
        <v>45</v>
      </c>
      <c r="P43" s="16">
        <v>2240</v>
      </c>
      <c r="Q43" s="50">
        <f t="shared" si="105"/>
        <v>0</v>
      </c>
      <c r="R43" s="49"/>
      <c r="S43" s="121"/>
      <c r="T43" s="45">
        <f t="shared" si="162"/>
        <v>0</v>
      </c>
      <c r="V43" s="21" t="s">
        <v>45</v>
      </c>
      <c r="W43" s="16">
        <v>2240</v>
      </c>
      <c r="X43" s="50">
        <f t="shared" si="106"/>
        <v>0</v>
      </c>
      <c r="Y43" s="49"/>
      <c r="Z43" s="121"/>
      <c r="AA43" s="45">
        <f t="shared" si="163"/>
        <v>0</v>
      </c>
      <c r="AB43" s="28"/>
      <c r="AC43" s="21" t="s">
        <v>45</v>
      </c>
      <c r="AD43" s="16">
        <v>2240</v>
      </c>
      <c r="AE43" s="50">
        <f t="shared" si="107"/>
        <v>0</v>
      </c>
      <c r="AF43" s="49"/>
      <c r="AG43" s="121"/>
      <c r="AH43" s="45">
        <f t="shared" si="164"/>
        <v>0</v>
      </c>
      <c r="AI43" s="28"/>
      <c r="AJ43" s="21" t="s">
        <v>45</v>
      </c>
      <c r="AK43" s="16">
        <v>2240</v>
      </c>
      <c r="AL43" s="50">
        <f t="shared" si="108"/>
        <v>0</v>
      </c>
      <c r="AM43" s="49"/>
      <c r="AN43" s="121"/>
      <c r="AO43" s="45">
        <f t="shared" si="165"/>
        <v>0</v>
      </c>
      <c r="AQ43" s="21" t="s">
        <v>45</v>
      </c>
      <c r="AR43" s="16">
        <v>2240</v>
      </c>
      <c r="AS43" s="50">
        <f t="shared" si="109"/>
        <v>0</v>
      </c>
      <c r="AT43" s="49"/>
      <c r="AU43" s="121"/>
      <c r="AV43" s="45">
        <f t="shared" si="166"/>
        <v>0</v>
      </c>
      <c r="AX43" s="21" t="s">
        <v>45</v>
      </c>
      <c r="AY43" s="16">
        <v>2240</v>
      </c>
      <c r="AZ43" s="50">
        <f t="shared" si="110"/>
        <v>0</v>
      </c>
      <c r="BA43" s="49"/>
      <c r="BB43" s="49"/>
      <c r="BC43" s="45">
        <f t="shared" si="167"/>
        <v>0</v>
      </c>
      <c r="BE43" s="21" t="s">
        <v>45</v>
      </c>
      <c r="BF43" s="16">
        <v>2240</v>
      </c>
      <c r="BG43" s="50">
        <f t="shared" si="111"/>
        <v>0</v>
      </c>
      <c r="BH43" s="49"/>
      <c r="BI43" s="49"/>
      <c r="BJ43" s="45">
        <f t="shared" si="168"/>
        <v>0</v>
      </c>
      <c r="BL43" s="21" t="s">
        <v>45</v>
      </c>
      <c r="BM43" s="16">
        <v>2240</v>
      </c>
      <c r="BN43" s="50">
        <f t="shared" si="112"/>
        <v>0</v>
      </c>
      <c r="BO43" s="49"/>
      <c r="BP43" s="49"/>
      <c r="BQ43" s="45">
        <f t="shared" si="169"/>
        <v>0</v>
      </c>
      <c r="BS43" s="21" t="s">
        <v>45</v>
      </c>
      <c r="BT43" s="16">
        <v>2240</v>
      </c>
      <c r="BU43" s="50">
        <f t="shared" si="113"/>
        <v>0</v>
      </c>
      <c r="BV43" s="49"/>
      <c r="BW43" s="49"/>
      <c r="BX43" s="45">
        <f t="shared" si="170"/>
        <v>0</v>
      </c>
      <c r="BZ43" s="21" t="s">
        <v>45</v>
      </c>
      <c r="CA43" s="16">
        <v>2240</v>
      </c>
      <c r="CB43" s="50">
        <f t="shared" si="114"/>
        <v>0</v>
      </c>
      <c r="CC43" s="49"/>
      <c r="CD43" s="49"/>
      <c r="CE43" s="33">
        <f t="shared" si="126"/>
        <v>0</v>
      </c>
    </row>
    <row r="44" spans="1:83" s="27" customFormat="1" ht="15.75" customHeight="1" thickBot="1">
      <c r="A44" s="24" t="s">
        <v>137</v>
      </c>
      <c r="B44" s="23">
        <v>2240</v>
      </c>
      <c r="C44" s="49">
        <v>450</v>
      </c>
      <c r="D44" s="49"/>
      <c r="E44" s="49"/>
      <c r="F44" s="45">
        <f t="shared" si="160"/>
        <v>450</v>
      </c>
      <c r="H44" s="24" t="s">
        <v>137</v>
      </c>
      <c r="I44" s="23">
        <v>2240</v>
      </c>
      <c r="J44" s="50">
        <f t="shared" si="104"/>
        <v>450</v>
      </c>
      <c r="K44" s="49"/>
      <c r="L44" s="121"/>
      <c r="M44" s="45">
        <f t="shared" si="161"/>
        <v>450</v>
      </c>
      <c r="O44" s="24" t="s">
        <v>137</v>
      </c>
      <c r="P44" s="23">
        <v>2240</v>
      </c>
      <c r="Q44" s="50">
        <f t="shared" si="105"/>
        <v>450</v>
      </c>
      <c r="R44" s="49"/>
      <c r="S44" s="121"/>
      <c r="T44" s="45">
        <f t="shared" si="162"/>
        <v>450</v>
      </c>
      <c r="V44" s="24" t="s">
        <v>137</v>
      </c>
      <c r="W44" s="23">
        <v>2240</v>
      </c>
      <c r="X44" s="50">
        <f t="shared" si="106"/>
        <v>450</v>
      </c>
      <c r="Y44" s="49"/>
      <c r="Z44" s="121"/>
      <c r="AA44" s="45">
        <f t="shared" si="163"/>
        <v>450</v>
      </c>
      <c r="AB44" s="28"/>
      <c r="AC44" s="24" t="s">
        <v>137</v>
      </c>
      <c r="AD44" s="23">
        <v>2240</v>
      </c>
      <c r="AE44" s="50">
        <f t="shared" si="107"/>
        <v>450</v>
      </c>
      <c r="AF44" s="49"/>
      <c r="AG44" s="121"/>
      <c r="AH44" s="45">
        <f t="shared" si="164"/>
        <v>450</v>
      </c>
      <c r="AI44" s="28"/>
      <c r="AJ44" s="24" t="s">
        <v>137</v>
      </c>
      <c r="AK44" s="23">
        <v>2240</v>
      </c>
      <c r="AL44" s="50">
        <f t="shared" si="108"/>
        <v>450</v>
      </c>
      <c r="AM44" s="49"/>
      <c r="AN44" s="121"/>
      <c r="AO44" s="45">
        <f t="shared" si="165"/>
        <v>450</v>
      </c>
      <c r="AQ44" s="24" t="s">
        <v>137</v>
      </c>
      <c r="AR44" s="23">
        <v>2240</v>
      </c>
      <c r="AS44" s="50">
        <f t="shared" si="109"/>
        <v>450</v>
      </c>
      <c r="AT44" s="49"/>
      <c r="AU44" s="121"/>
      <c r="AV44" s="45">
        <f t="shared" si="166"/>
        <v>450</v>
      </c>
      <c r="AX44" s="24" t="s">
        <v>137</v>
      </c>
      <c r="AY44" s="23">
        <v>2240</v>
      </c>
      <c r="AZ44" s="50">
        <f t="shared" si="110"/>
        <v>450</v>
      </c>
      <c r="BA44" s="49"/>
      <c r="BB44" s="49"/>
      <c r="BC44" s="45">
        <f t="shared" si="167"/>
        <v>450</v>
      </c>
      <c r="BE44" s="24" t="s">
        <v>137</v>
      </c>
      <c r="BF44" s="23">
        <v>2240</v>
      </c>
      <c r="BG44" s="50">
        <f t="shared" si="111"/>
        <v>450</v>
      </c>
      <c r="BH44" s="49"/>
      <c r="BI44" s="49"/>
      <c r="BJ44" s="45">
        <f t="shared" si="168"/>
        <v>450</v>
      </c>
      <c r="BL44" s="24" t="s">
        <v>137</v>
      </c>
      <c r="BM44" s="23">
        <v>2240</v>
      </c>
      <c r="BN44" s="50">
        <f t="shared" si="112"/>
        <v>450</v>
      </c>
      <c r="BO44" s="49"/>
      <c r="BP44" s="49"/>
      <c r="BQ44" s="45">
        <f t="shared" si="169"/>
        <v>450</v>
      </c>
      <c r="BS44" s="24" t="s">
        <v>137</v>
      </c>
      <c r="BT44" s="23">
        <v>2240</v>
      </c>
      <c r="BU44" s="50">
        <f t="shared" si="113"/>
        <v>450</v>
      </c>
      <c r="BV44" s="49"/>
      <c r="BW44" s="49"/>
      <c r="BX44" s="45">
        <f t="shared" si="170"/>
        <v>450</v>
      </c>
      <c r="BZ44" s="24" t="s">
        <v>137</v>
      </c>
      <c r="CA44" s="23">
        <v>2240</v>
      </c>
      <c r="CB44" s="50">
        <f t="shared" si="114"/>
        <v>450</v>
      </c>
      <c r="CC44" s="49"/>
      <c r="CD44" s="49"/>
      <c r="CE44" s="33">
        <f t="shared" si="126"/>
        <v>450</v>
      </c>
    </row>
    <row r="45" spans="1:83" s="27" customFormat="1" ht="15.75" customHeight="1" thickBot="1">
      <c r="A45" s="24" t="s">
        <v>139</v>
      </c>
      <c r="B45" s="23">
        <v>2240</v>
      </c>
      <c r="C45" s="49">
        <v>10000</v>
      </c>
      <c r="D45" s="49"/>
      <c r="E45" s="49"/>
      <c r="F45" s="45">
        <f t="shared" si="160"/>
        <v>10000</v>
      </c>
      <c r="H45" s="24" t="s">
        <v>139</v>
      </c>
      <c r="I45" s="23">
        <v>2240</v>
      </c>
      <c r="J45" s="50">
        <f t="shared" si="104"/>
        <v>10000</v>
      </c>
      <c r="K45" s="49"/>
      <c r="L45" s="121"/>
      <c r="M45" s="45">
        <f t="shared" si="161"/>
        <v>10000</v>
      </c>
      <c r="O45" s="24" t="s">
        <v>139</v>
      </c>
      <c r="P45" s="23">
        <v>2240</v>
      </c>
      <c r="Q45" s="50">
        <f t="shared" si="105"/>
        <v>10000</v>
      </c>
      <c r="R45" s="49"/>
      <c r="S45" s="121"/>
      <c r="T45" s="45">
        <f t="shared" si="162"/>
        <v>10000</v>
      </c>
      <c r="V45" s="24" t="s">
        <v>139</v>
      </c>
      <c r="W45" s="23">
        <v>2240</v>
      </c>
      <c r="X45" s="50">
        <f t="shared" si="106"/>
        <v>10000</v>
      </c>
      <c r="Y45" s="49"/>
      <c r="Z45" s="121"/>
      <c r="AA45" s="45">
        <f t="shared" si="163"/>
        <v>10000</v>
      </c>
      <c r="AB45" s="28"/>
      <c r="AC45" s="24" t="s">
        <v>139</v>
      </c>
      <c r="AD45" s="23">
        <v>2240</v>
      </c>
      <c r="AE45" s="50">
        <f t="shared" si="107"/>
        <v>10000</v>
      </c>
      <c r="AF45" s="49"/>
      <c r="AG45" s="121"/>
      <c r="AH45" s="45">
        <f t="shared" si="164"/>
        <v>10000</v>
      </c>
      <c r="AI45" s="28"/>
      <c r="AJ45" s="24" t="s">
        <v>139</v>
      </c>
      <c r="AK45" s="23">
        <v>2240</v>
      </c>
      <c r="AL45" s="50">
        <f t="shared" si="108"/>
        <v>10000</v>
      </c>
      <c r="AM45" s="49"/>
      <c r="AN45" s="121"/>
      <c r="AO45" s="45">
        <f t="shared" si="165"/>
        <v>10000</v>
      </c>
      <c r="AQ45" s="24" t="s">
        <v>139</v>
      </c>
      <c r="AR45" s="23">
        <v>2240</v>
      </c>
      <c r="AS45" s="50">
        <f t="shared" si="109"/>
        <v>10000</v>
      </c>
      <c r="AT45" s="49"/>
      <c r="AU45" s="121"/>
      <c r="AV45" s="45">
        <f t="shared" si="166"/>
        <v>10000</v>
      </c>
      <c r="AX45" s="24" t="s">
        <v>139</v>
      </c>
      <c r="AY45" s="23">
        <v>2240</v>
      </c>
      <c r="AZ45" s="50">
        <f t="shared" si="110"/>
        <v>10000</v>
      </c>
      <c r="BA45" s="49"/>
      <c r="BB45" s="49"/>
      <c r="BC45" s="45">
        <f t="shared" si="167"/>
        <v>10000</v>
      </c>
      <c r="BE45" s="24" t="s">
        <v>139</v>
      </c>
      <c r="BF45" s="23">
        <v>2240</v>
      </c>
      <c r="BG45" s="50">
        <f t="shared" si="111"/>
        <v>10000</v>
      </c>
      <c r="BH45" s="49"/>
      <c r="BI45" s="49"/>
      <c r="BJ45" s="45">
        <f t="shared" si="168"/>
        <v>10000</v>
      </c>
      <c r="BL45" s="24" t="s">
        <v>139</v>
      </c>
      <c r="BM45" s="23">
        <v>2240</v>
      </c>
      <c r="BN45" s="50">
        <f t="shared" si="112"/>
        <v>10000</v>
      </c>
      <c r="BO45" s="49"/>
      <c r="BP45" s="49"/>
      <c r="BQ45" s="45">
        <f t="shared" si="169"/>
        <v>10000</v>
      </c>
      <c r="BS45" s="24" t="s">
        <v>139</v>
      </c>
      <c r="BT45" s="23">
        <v>2240</v>
      </c>
      <c r="BU45" s="50">
        <f t="shared" si="113"/>
        <v>10000</v>
      </c>
      <c r="BV45" s="49"/>
      <c r="BW45" s="49"/>
      <c r="BX45" s="45">
        <f t="shared" si="170"/>
        <v>10000</v>
      </c>
      <c r="BZ45" s="24" t="s">
        <v>139</v>
      </c>
      <c r="CA45" s="23">
        <v>2240</v>
      </c>
      <c r="CB45" s="50">
        <f t="shared" si="114"/>
        <v>10000</v>
      </c>
      <c r="CC45" s="49"/>
      <c r="CD45" s="49"/>
      <c r="CE45" s="33">
        <f t="shared" si="126"/>
        <v>10000</v>
      </c>
    </row>
    <row r="46" spans="1:83" s="27" customFormat="1" ht="15.75" customHeight="1" thickBot="1">
      <c r="A46" s="21" t="s">
        <v>43</v>
      </c>
      <c r="B46" s="16">
        <v>2240</v>
      </c>
      <c r="C46" s="49">
        <f>2040+465</f>
        <v>2505</v>
      </c>
      <c r="D46" s="49"/>
      <c r="E46" s="49"/>
      <c r="F46" s="45">
        <f t="shared" si="160"/>
        <v>2505</v>
      </c>
      <c r="H46" s="21" t="s">
        <v>43</v>
      </c>
      <c r="I46" s="16">
        <v>2240</v>
      </c>
      <c r="J46" s="50">
        <f t="shared" si="104"/>
        <v>2505</v>
      </c>
      <c r="K46" s="49"/>
      <c r="L46" s="121"/>
      <c r="M46" s="45">
        <f t="shared" si="161"/>
        <v>2505</v>
      </c>
      <c r="O46" s="21" t="s">
        <v>43</v>
      </c>
      <c r="P46" s="16">
        <v>2240</v>
      </c>
      <c r="Q46" s="50">
        <f t="shared" si="105"/>
        <v>2505</v>
      </c>
      <c r="R46" s="49"/>
      <c r="S46" s="121"/>
      <c r="T46" s="45">
        <f t="shared" si="162"/>
        <v>2505</v>
      </c>
      <c r="V46" s="21" t="s">
        <v>43</v>
      </c>
      <c r="W46" s="16">
        <v>2240</v>
      </c>
      <c r="X46" s="50">
        <f t="shared" si="106"/>
        <v>2505</v>
      </c>
      <c r="Y46" s="49"/>
      <c r="Z46" s="121"/>
      <c r="AA46" s="45">
        <f t="shared" si="163"/>
        <v>2505</v>
      </c>
      <c r="AB46" s="28"/>
      <c r="AC46" s="21" t="s">
        <v>43</v>
      </c>
      <c r="AD46" s="16">
        <v>2240</v>
      </c>
      <c r="AE46" s="50">
        <f t="shared" si="107"/>
        <v>2505</v>
      </c>
      <c r="AF46" s="49"/>
      <c r="AG46" s="121"/>
      <c r="AH46" s="45">
        <f t="shared" si="164"/>
        <v>2505</v>
      </c>
      <c r="AI46" s="28"/>
      <c r="AJ46" s="21" t="s">
        <v>43</v>
      </c>
      <c r="AK46" s="16">
        <v>2240</v>
      </c>
      <c r="AL46" s="50">
        <f t="shared" si="108"/>
        <v>2505</v>
      </c>
      <c r="AM46" s="49"/>
      <c r="AN46" s="121"/>
      <c r="AO46" s="45">
        <f t="shared" si="165"/>
        <v>2505</v>
      </c>
      <c r="AQ46" s="21" t="s">
        <v>43</v>
      </c>
      <c r="AR46" s="16">
        <v>2240</v>
      </c>
      <c r="AS46" s="50">
        <f t="shared" si="109"/>
        <v>2505</v>
      </c>
      <c r="AT46" s="49"/>
      <c r="AU46" s="121">
        <v>2505</v>
      </c>
      <c r="AV46" s="45">
        <f t="shared" si="166"/>
        <v>0</v>
      </c>
      <c r="AX46" s="21" t="s">
        <v>43</v>
      </c>
      <c r="AY46" s="16">
        <v>2240</v>
      </c>
      <c r="AZ46" s="50">
        <f t="shared" si="110"/>
        <v>0</v>
      </c>
      <c r="BA46" s="49"/>
      <c r="BB46" s="49"/>
      <c r="BC46" s="45">
        <f t="shared" si="167"/>
        <v>0</v>
      </c>
      <c r="BE46" s="21" t="s">
        <v>43</v>
      </c>
      <c r="BF46" s="16">
        <v>2240</v>
      </c>
      <c r="BG46" s="50">
        <f t="shared" si="111"/>
        <v>0</v>
      </c>
      <c r="BH46" s="49"/>
      <c r="BI46" s="49"/>
      <c r="BJ46" s="45">
        <f t="shared" si="168"/>
        <v>0</v>
      </c>
      <c r="BL46" s="21" t="s">
        <v>43</v>
      </c>
      <c r="BM46" s="16">
        <v>2240</v>
      </c>
      <c r="BN46" s="50">
        <f t="shared" si="112"/>
        <v>0</v>
      </c>
      <c r="BO46" s="49"/>
      <c r="BP46" s="49"/>
      <c r="BQ46" s="45">
        <f t="shared" si="169"/>
        <v>0</v>
      </c>
      <c r="BS46" s="21" t="s">
        <v>43</v>
      </c>
      <c r="BT46" s="16">
        <v>2240</v>
      </c>
      <c r="BU46" s="50">
        <f t="shared" si="113"/>
        <v>0</v>
      </c>
      <c r="BV46" s="49"/>
      <c r="BW46" s="49"/>
      <c r="BX46" s="45">
        <f t="shared" si="170"/>
        <v>0</v>
      </c>
      <c r="BZ46" s="21" t="s">
        <v>43</v>
      </c>
      <c r="CA46" s="16">
        <v>2240</v>
      </c>
      <c r="CB46" s="50">
        <f t="shared" si="114"/>
        <v>0</v>
      </c>
      <c r="CC46" s="49"/>
      <c r="CD46" s="49"/>
      <c r="CE46" s="33">
        <f t="shared" si="126"/>
        <v>0</v>
      </c>
    </row>
    <row r="47" spans="1:83" s="27" customFormat="1" ht="15.75" customHeight="1" thickBot="1">
      <c r="A47" s="21" t="s">
        <v>37</v>
      </c>
      <c r="B47" s="16">
        <v>2240</v>
      </c>
      <c r="C47" s="49">
        <f>7560+2400</f>
        <v>9960</v>
      </c>
      <c r="D47" s="49"/>
      <c r="E47" s="49"/>
      <c r="F47" s="45">
        <f t="shared" si="160"/>
        <v>9960</v>
      </c>
      <c r="H47" s="21" t="s">
        <v>37</v>
      </c>
      <c r="I47" s="16">
        <v>2240</v>
      </c>
      <c r="J47" s="50">
        <f t="shared" si="104"/>
        <v>9960</v>
      </c>
      <c r="K47" s="49"/>
      <c r="L47" s="121">
        <v>260.86</v>
      </c>
      <c r="M47" s="45">
        <f t="shared" si="161"/>
        <v>9699.14</v>
      </c>
      <c r="O47" s="21" t="s">
        <v>37</v>
      </c>
      <c r="P47" s="16">
        <v>2240</v>
      </c>
      <c r="Q47" s="50">
        <f t="shared" si="105"/>
        <v>9699.14</v>
      </c>
      <c r="R47" s="49"/>
      <c r="S47" s="121">
        <v>584.74</v>
      </c>
      <c r="T47" s="45">
        <f t="shared" si="162"/>
        <v>9114.4</v>
      </c>
      <c r="V47" s="21" t="s">
        <v>37</v>
      </c>
      <c r="W47" s="16">
        <v>2240</v>
      </c>
      <c r="X47" s="50">
        <f t="shared" si="106"/>
        <v>9114.4</v>
      </c>
      <c r="Y47" s="49"/>
      <c r="Z47" s="121">
        <v>1610.86</v>
      </c>
      <c r="AA47" s="45">
        <f t="shared" si="163"/>
        <v>7503.54</v>
      </c>
      <c r="AB47" s="28"/>
      <c r="AC47" s="21" t="s">
        <v>37</v>
      </c>
      <c r="AD47" s="16">
        <v>2240</v>
      </c>
      <c r="AE47" s="50">
        <f t="shared" si="107"/>
        <v>7503.54</v>
      </c>
      <c r="AF47" s="49"/>
      <c r="AG47" s="121">
        <v>139.52000000000001</v>
      </c>
      <c r="AH47" s="45">
        <f t="shared" si="164"/>
        <v>7364.0199999999995</v>
      </c>
      <c r="AI47" s="28"/>
      <c r="AJ47" s="21" t="s">
        <v>37</v>
      </c>
      <c r="AK47" s="16">
        <v>2240</v>
      </c>
      <c r="AL47" s="50">
        <f t="shared" si="108"/>
        <v>7364.0199999999995</v>
      </c>
      <c r="AM47" s="49"/>
      <c r="AN47" s="121"/>
      <c r="AO47" s="45">
        <f t="shared" si="165"/>
        <v>7364.0199999999995</v>
      </c>
      <c r="AQ47" s="21" t="s">
        <v>37</v>
      </c>
      <c r="AR47" s="16">
        <v>2240</v>
      </c>
      <c r="AS47" s="50">
        <f t="shared" si="109"/>
        <v>7364.0199999999995</v>
      </c>
      <c r="AT47" s="49"/>
      <c r="AU47" s="121"/>
      <c r="AV47" s="45">
        <f t="shared" si="166"/>
        <v>7364.0199999999995</v>
      </c>
      <c r="AX47" s="21" t="s">
        <v>37</v>
      </c>
      <c r="AY47" s="16">
        <v>2240</v>
      </c>
      <c r="AZ47" s="50">
        <f t="shared" si="110"/>
        <v>7364.0199999999995</v>
      </c>
      <c r="BA47" s="49"/>
      <c r="BB47" s="49"/>
      <c r="BC47" s="45">
        <f t="shared" si="167"/>
        <v>7364.0199999999995</v>
      </c>
      <c r="BE47" s="21" t="s">
        <v>37</v>
      </c>
      <c r="BF47" s="16">
        <v>2240</v>
      </c>
      <c r="BG47" s="50">
        <f t="shared" si="111"/>
        <v>7364.0199999999995</v>
      </c>
      <c r="BH47" s="49"/>
      <c r="BI47" s="49"/>
      <c r="BJ47" s="45">
        <f t="shared" si="168"/>
        <v>7364.0199999999995</v>
      </c>
      <c r="BL47" s="21" t="s">
        <v>37</v>
      </c>
      <c r="BM47" s="16">
        <v>2240</v>
      </c>
      <c r="BN47" s="50">
        <f t="shared" si="112"/>
        <v>7364.0199999999995</v>
      </c>
      <c r="BO47" s="49"/>
      <c r="BP47" s="49"/>
      <c r="BQ47" s="45">
        <f t="shared" si="169"/>
        <v>7364.0199999999995</v>
      </c>
      <c r="BS47" s="21" t="s">
        <v>37</v>
      </c>
      <c r="BT47" s="16">
        <v>2240</v>
      </c>
      <c r="BU47" s="50">
        <f t="shared" si="113"/>
        <v>7364.0199999999995</v>
      </c>
      <c r="BV47" s="49"/>
      <c r="BW47" s="49"/>
      <c r="BX47" s="45">
        <f t="shared" si="170"/>
        <v>7364.0199999999995</v>
      </c>
      <c r="BZ47" s="21" t="s">
        <v>37</v>
      </c>
      <c r="CA47" s="16">
        <v>2240</v>
      </c>
      <c r="CB47" s="50">
        <f t="shared" si="114"/>
        <v>7364.0199999999995</v>
      </c>
      <c r="CC47" s="49"/>
      <c r="CD47" s="49"/>
      <c r="CE47" s="33">
        <f t="shared" si="126"/>
        <v>7364.0199999999995</v>
      </c>
    </row>
    <row r="48" spans="1:83" s="88" customFormat="1" ht="15.75" customHeight="1" thickBot="1">
      <c r="A48" s="34" t="s">
        <v>143</v>
      </c>
      <c r="B48" s="16">
        <v>2240</v>
      </c>
      <c r="C48" s="49"/>
      <c r="D48" s="49"/>
      <c r="E48" s="49"/>
      <c r="F48" s="45">
        <f t="shared" si="160"/>
        <v>0</v>
      </c>
      <c r="H48" s="34" t="s">
        <v>143</v>
      </c>
      <c r="I48" s="16">
        <v>2240</v>
      </c>
      <c r="J48" s="50">
        <f t="shared" si="104"/>
        <v>0</v>
      </c>
      <c r="K48" s="49"/>
      <c r="L48" s="121"/>
      <c r="M48" s="45">
        <f t="shared" si="161"/>
        <v>0</v>
      </c>
      <c r="O48" s="34" t="s">
        <v>143</v>
      </c>
      <c r="P48" s="16">
        <v>2240</v>
      </c>
      <c r="Q48" s="50">
        <f t="shared" si="105"/>
        <v>0</v>
      </c>
      <c r="R48" s="49"/>
      <c r="S48" s="121"/>
      <c r="T48" s="45">
        <f t="shared" si="162"/>
        <v>0</v>
      </c>
      <c r="V48" s="34" t="s">
        <v>143</v>
      </c>
      <c r="W48" s="16">
        <v>2240</v>
      </c>
      <c r="X48" s="50">
        <f t="shared" si="106"/>
        <v>0</v>
      </c>
      <c r="Y48" s="49"/>
      <c r="Z48" s="121"/>
      <c r="AA48" s="45">
        <f t="shared" si="163"/>
        <v>0</v>
      </c>
      <c r="AC48" s="34" t="s">
        <v>143</v>
      </c>
      <c r="AD48" s="16">
        <v>2240</v>
      </c>
      <c r="AE48" s="50">
        <f t="shared" si="107"/>
        <v>0</v>
      </c>
      <c r="AF48" s="49"/>
      <c r="AG48" s="121"/>
      <c r="AH48" s="45">
        <f t="shared" si="164"/>
        <v>0</v>
      </c>
      <c r="AJ48" s="34" t="s">
        <v>143</v>
      </c>
      <c r="AK48" s="16">
        <v>2240</v>
      </c>
      <c r="AL48" s="50">
        <f t="shared" si="108"/>
        <v>0</v>
      </c>
      <c r="AM48" s="49"/>
      <c r="AN48" s="121"/>
      <c r="AO48" s="45">
        <f t="shared" si="165"/>
        <v>0</v>
      </c>
      <c r="AQ48" s="34" t="s">
        <v>166</v>
      </c>
      <c r="AR48" s="16">
        <v>2240</v>
      </c>
      <c r="AS48" s="50">
        <f t="shared" si="109"/>
        <v>0</v>
      </c>
      <c r="AT48" s="49">
        <v>25000</v>
      </c>
      <c r="AU48" s="121">
        <f>AT48</f>
        <v>25000</v>
      </c>
      <c r="AV48" s="45">
        <f t="shared" si="166"/>
        <v>0</v>
      </c>
      <c r="AX48" s="34" t="s">
        <v>143</v>
      </c>
      <c r="AY48" s="16">
        <v>2240</v>
      </c>
      <c r="AZ48" s="50">
        <f t="shared" si="110"/>
        <v>0</v>
      </c>
      <c r="BA48" s="49"/>
      <c r="BB48" s="49"/>
      <c r="BC48" s="45">
        <f t="shared" si="167"/>
        <v>0</v>
      </c>
      <c r="BE48" s="34" t="s">
        <v>143</v>
      </c>
      <c r="BF48" s="16">
        <v>2240</v>
      </c>
      <c r="BG48" s="50">
        <f t="shared" si="111"/>
        <v>0</v>
      </c>
      <c r="BH48" s="49"/>
      <c r="BI48" s="49"/>
      <c r="BJ48" s="45">
        <f t="shared" si="168"/>
        <v>0</v>
      </c>
      <c r="BL48" s="34" t="s">
        <v>143</v>
      </c>
      <c r="BM48" s="16">
        <v>2240</v>
      </c>
      <c r="BN48" s="50">
        <f t="shared" si="112"/>
        <v>0</v>
      </c>
      <c r="BO48" s="49"/>
      <c r="BP48" s="49"/>
      <c r="BQ48" s="45">
        <f t="shared" si="169"/>
        <v>0</v>
      </c>
      <c r="BS48" s="34" t="s">
        <v>143</v>
      </c>
      <c r="BT48" s="16">
        <v>2240</v>
      </c>
      <c r="BU48" s="50">
        <f t="shared" si="113"/>
        <v>0</v>
      </c>
      <c r="BV48" s="49"/>
      <c r="BW48" s="49"/>
      <c r="BX48" s="45">
        <f t="shared" si="170"/>
        <v>0</v>
      </c>
      <c r="BZ48" s="34" t="s">
        <v>143</v>
      </c>
      <c r="CA48" s="16">
        <v>2240</v>
      </c>
      <c r="CB48" s="50">
        <f t="shared" si="114"/>
        <v>0</v>
      </c>
      <c r="CC48" s="49"/>
      <c r="CD48" s="49"/>
      <c r="CE48" s="33">
        <f t="shared" si="126"/>
        <v>0</v>
      </c>
    </row>
    <row r="49" spans="1:83" s="88" customFormat="1" ht="15.75" customHeight="1" thickBot="1">
      <c r="A49" s="34" t="s">
        <v>144</v>
      </c>
      <c r="B49" s="16">
        <v>2240</v>
      </c>
      <c r="C49" s="49"/>
      <c r="D49" s="49"/>
      <c r="E49" s="49"/>
      <c r="F49" s="45">
        <f t="shared" si="160"/>
        <v>0</v>
      </c>
      <c r="H49" s="34" t="s">
        <v>144</v>
      </c>
      <c r="I49" s="16">
        <v>2240</v>
      </c>
      <c r="J49" s="50">
        <f t="shared" si="104"/>
        <v>0</v>
      </c>
      <c r="K49" s="49"/>
      <c r="L49" s="121"/>
      <c r="M49" s="45">
        <f t="shared" si="161"/>
        <v>0</v>
      </c>
      <c r="O49" s="34" t="s">
        <v>144</v>
      </c>
      <c r="P49" s="16">
        <v>2240</v>
      </c>
      <c r="Q49" s="50">
        <f t="shared" si="105"/>
        <v>0</v>
      </c>
      <c r="R49" s="49"/>
      <c r="S49" s="121"/>
      <c r="T49" s="45">
        <f t="shared" si="162"/>
        <v>0</v>
      </c>
      <c r="V49" s="34" t="s">
        <v>144</v>
      </c>
      <c r="W49" s="16">
        <v>2240</v>
      </c>
      <c r="X49" s="50">
        <f t="shared" si="106"/>
        <v>0</v>
      </c>
      <c r="Y49" s="49"/>
      <c r="Z49" s="121"/>
      <c r="AA49" s="45">
        <f t="shared" si="163"/>
        <v>0</v>
      </c>
      <c r="AC49" s="34" t="s">
        <v>144</v>
      </c>
      <c r="AD49" s="16">
        <v>2240</v>
      </c>
      <c r="AE49" s="50">
        <f t="shared" si="107"/>
        <v>0</v>
      </c>
      <c r="AF49" s="49"/>
      <c r="AG49" s="121"/>
      <c r="AH49" s="45">
        <f t="shared" si="164"/>
        <v>0</v>
      </c>
      <c r="AJ49" s="34" t="s">
        <v>144</v>
      </c>
      <c r="AK49" s="16">
        <v>2240</v>
      </c>
      <c r="AL49" s="50">
        <f t="shared" si="108"/>
        <v>0</v>
      </c>
      <c r="AM49" s="49"/>
      <c r="AN49" s="121"/>
      <c r="AO49" s="45">
        <f t="shared" si="165"/>
        <v>0</v>
      </c>
      <c r="AQ49" s="34" t="s">
        <v>144</v>
      </c>
      <c r="AR49" s="16">
        <v>2240</v>
      </c>
      <c r="AS49" s="50">
        <f t="shared" si="109"/>
        <v>0</v>
      </c>
      <c r="AT49" s="49"/>
      <c r="AU49" s="121"/>
      <c r="AV49" s="45">
        <f t="shared" si="166"/>
        <v>0</v>
      </c>
      <c r="AX49" s="34" t="s">
        <v>144</v>
      </c>
      <c r="AY49" s="16">
        <v>2240</v>
      </c>
      <c r="AZ49" s="50">
        <f t="shared" si="110"/>
        <v>0</v>
      </c>
      <c r="BA49" s="49"/>
      <c r="BB49" s="49"/>
      <c r="BC49" s="45">
        <f t="shared" si="167"/>
        <v>0</v>
      </c>
      <c r="BE49" s="34" t="s">
        <v>144</v>
      </c>
      <c r="BF49" s="16">
        <v>2240</v>
      </c>
      <c r="BG49" s="50">
        <f t="shared" si="111"/>
        <v>0</v>
      </c>
      <c r="BH49" s="49"/>
      <c r="BI49" s="49"/>
      <c r="BJ49" s="45">
        <f t="shared" si="168"/>
        <v>0</v>
      </c>
      <c r="BL49" s="34" t="s">
        <v>144</v>
      </c>
      <c r="BM49" s="16">
        <v>2240</v>
      </c>
      <c r="BN49" s="50">
        <f t="shared" si="112"/>
        <v>0</v>
      </c>
      <c r="BO49" s="49"/>
      <c r="BP49" s="49"/>
      <c r="BQ49" s="45">
        <f t="shared" si="169"/>
        <v>0</v>
      </c>
      <c r="BS49" s="34" t="s">
        <v>144</v>
      </c>
      <c r="BT49" s="16">
        <v>2240</v>
      </c>
      <c r="BU49" s="50">
        <f t="shared" si="113"/>
        <v>0</v>
      </c>
      <c r="BV49" s="49"/>
      <c r="BW49" s="49"/>
      <c r="BX49" s="45">
        <f t="shared" si="170"/>
        <v>0</v>
      </c>
      <c r="BZ49" s="34" t="s">
        <v>144</v>
      </c>
      <c r="CA49" s="16">
        <v>2240</v>
      </c>
      <c r="CB49" s="50">
        <f t="shared" si="114"/>
        <v>0</v>
      </c>
      <c r="CC49" s="49"/>
      <c r="CD49" s="49"/>
      <c r="CE49" s="33">
        <f t="shared" si="126"/>
        <v>0</v>
      </c>
    </row>
    <row r="50" spans="1:83" s="88" customFormat="1" ht="15.75" customHeight="1" thickBot="1">
      <c r="A50" s="89" t="s">
        <v>146</v>
      </c>
      <c r="B50" s="23">
        <v>2240</v>
      </c>
      <c r="C50" s="49"/>
      <c r="D50" s="49"/>
      <c r="E50" s="49"/>
      <c r="F50" s="45">
        <f t="shared" si="160"/>
        <v>0</v>
      </c>
      <c r="H50" s="89" t="s">
        <v>146</v>
      </c>
      <c r="I50" s="23">
        <v>2240</v>
      </c>
      <c r="J50" s="50">
        <f t="shared" si="104"/>
        <v>0</v>
      </c>
      <c r="K50" s="49"/>
      <c r="L50" s="121"/>
      <c r="M50" s="45">
        <f t="shared" si="161"/>
        <v>0</v>
      </c>
      <c r="O50" s="89" t="s">
        <v>146</v>
      </c>
      <c r="P50" s="23">
        <v>2240</v>
      </c>
      <c r="Q50" s="50">
        <f t="shared" si="105"/>
        <v>0</v>
      </c>
      <c r="R50" s="49"/>
      <c r="S50" s="121"/>
      <c r="T50" s="45">
        <f t="shared" si="162"/>
        <v>0</v>
      </c>
      <c r="V50" s="89" t="s">
        <v>146</v>
      </c>
      <c r="W50" s="23">
        <v>2240</v>
      </c>
      <c r="X50" s="50">
        <f t="shared" si="106"/>
        <v>0</v>
      </c>
      <c r="Y50" s="49"/>
      <c r="Z50" s="121"/>
      <c r="AA50" s="45">
        <f t="shared" si="163"/>
        <v>0</v>
      </c>
      <c r="AC50" s="89" t="s">
        <v>146</v>
      </c>
      <c r="AD50" s="23">
        <v>2240</v>
      </c>
      <c r="AE50" s="50">
        <f t="shared" si="107"/>
        <v>0</v>
      </c>
      <c r="AF50" s="49"/>
      <c r="AG50" s="121"/>
      <c r="AH50" s="45">
        <f t="shared" si="164"/>
        <v>0</v>
      </c>
      <c r="AJ50" s="89" t="s">
        <v>146</v>
      </c>
      <c r="AK50" s="23">
        <v>2240</v>
      </c>
      <c r="AL50" s="50">
        <f t="shared" si="108"/>
        <v>0</v>
      </c>
      <c r="AM50" s="49"/>
      <c r="AN50" s="121"/>
      <c r="AO50" s="45">
        <f t="shared" si="165"/>
        <v>0</v>
      </c>
      <c r="AQ50" s="89" t="s">
        <v>146</v>
      </c>
      <c r="AR50" s="23">
        <v>2240</v>
      </c>
      <c r="AS50" s="50">
        <f t="shared" si="109"/>
        <v>0</v>
      </c>
      <c r="AT50" s="49">
        <v>54000</v>
      </c>
      <c r="AU50" s="121"/>
      <c r="AV50" s="45">
        <f t="shared" si="166"/>
        <v>54000</v>
      </c>
      <c r="AX50" s="89" t="s">
        <v>146</v>
      </c>
      <c r="AY50" s="23">
        <v>2240</v>
      </c>
      <c r="AZ50" s="50">
        <f t="shared" si="110"/>
        <v>54000</v>
      </c>
      <c r="BA50" s="49"/>
      <c r="BB50" s="49"/>
      <c r="BC50" s="45">
        <f t="shared" si="167"/>
        <v>54000</v>
      </c>
      <c r="BE50" s="89" t="s">
        <v>146</v>
      </c>
      <c r="BF50" s="23">
        <v>2240</v>
      </c>
      <c r="BG50" s="50">
        <f t="shared" si="111"/>
        <v>54000</v>
      </c>
      <c r="BH50" s="49"/>
      <c r="BI50" s="49"/>
      <c r="BJ50" s="45">
        <f t="shared" si="168"/>
        <v>54000</v>
      </c>
      <c r="BL50" s="89" t="s">
        <v>146</v>
      </c>
      <c r="BM50" s="23">
        <v>2240</v>
      </c>
      <c r="BN50" s="50">
        <f t="shared" si="112"/>
        <v>54000</v>
      </c>
      <c r="BO50" s="49"/>
      <c r="BP50" s="49"/>
      <c r="BQ50" s="45">
        <f t="shared" si="169"/>
        <v>54000</v>
      </c>
      <c r="BS50" s="89" t="s">
        <v>146</v>
      </c>
      <c r="BT50" s="23">
        <v>2240</v>
      </c>
      <c r="BU50" s="50">
        <f t="shared" si="113"/>
        <v>54000</v>
      </c>
      <c r="BV50" s="49"/>
      <c r="BW50" s="49"/>
      <c r="BX50" s="45">
        <f t="shared" si="170"/>
        <v>54000</v>
      </c>
      <c r="BZ50" s="89" t="s">
        <v>146</v>
      </c>
      <c r="CA50" s="23">
        <v>2240</v>
      </c>
      <c r="CB50" s="50">
        <f t="shared" si="114"/>
        <v>54000</v>
      </c>
      <c r="CC50" s="49"/>
      <c r="CD50" s="49"/>
      <c r="CE50" s="33">
        <f t="shared" si="126"/>
        <v>54000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48"/>
      <c r="F51" s="45">
        <f t="shared" si="160"/>
        <v>0</v>
      </c>
      <c r="H51" s="21" t="s">
        <v>34</v>
      </c>
      <c r="I51" s="16">
        <v>2240</v>
      </c>
      <c r="J51" s="50">
        <f t="shared" si="104"/>
        <v>0</v>
      </c>
      <c r="K51" s="48"/>
      <c r="L51" s="121"/>
      <c r="M51" s="45">
        <f t="shared" si="161"/>
        <v>0</v>
      </c>
      <c r="O51" s="21" t="s">
        <v>34</v>
      </c>
      <c r="P51" s="16">
        <v>2240</v>
      </c>
      <c r="Q51" s="50">
        <f t="shared" si="105"/>
        <v>0</v>
      </c>
      <c r="R51" s="48"/>
      <c r="S51" s="121"/>
      <c r="T51" s="45">
        <f t="shared" si="162"/>
        <v>0</v>
      </c>
      <c r="V51" s="21" t="s">
        <v>34</v>
      </c>
      <c r="W51" s="16">
        <v>2240</v>
      </c>
      <c r="X51" s="50">
        <f t="shared" si="106"/>
        <v>0</v>
      </c>
      <c r="Y51" s="48"/>
      <c r="Z51" s="121"/>
      <c r="AA51" s="45">
        <f t="shared" si="163"/>
        <v>0</v>
      </c>
      <c r="AB51" s="28"/>
      <c r="AC51" s="21" t="s">
        <v>34</v>
      </c>
      <c r="AD51" s="16">
        <v>2240</v>
      </c>
      <c r="AE51" s="50">
        <f t="shared" si="107"/>
        <v>0</v>
      </c>
      <c r="AF51" s="48"/>
      <c r="AG51" s="121"/>
      <c r="AH51" s="45">
        <f t="shared" si="164"/>
        <v>0</v>
      </c>
      <c r="AI51" s="28"/>
      <c r="AJ51" s="21" t="s">
        <v>34</v>
      </c>
      <c r="AK51" s="16">
        <v>2240</v>
      </c>
      <c r="AL51" s="50">
        <f t="shared" si="108"/>
        <v>0</v>
      </c>
      <c r="AM51" s="48"/>
      <c r="AN51" s="121"/>
      <c r="AO51" s="45">
        <f t="shared" si="165"/>
        <v>0</v>
      </c>
      <c r="AQ51" s="21" t="s">
        <v>34</v>
      </c>
      <c r="AR51" s="16">
        <v>2240</v>
      </c>
      <c r="AS51" s="50">
        <f t="shared" si="109"/>
        <v>0</v>
      </c>
      <c r="AT51" s="48"/>
      <c r="AU51" s="121"/>
      <c r="AV51" s="45">
        <f t="shared" si="166"/>
        <v>0</v>
      </c>
      <c r="AX51" s="21" t="s">
        <v>34</v>
      </c>
      <c r="AY51" s="16">
        <v>2240</v>
      </c>
      <c r="AZ51" s="50">
        <f t="shared" si="110"/>
        <v>0</v>
      </c>
      <c r="BA51" s="48"/>
      <c r="BB51" s="48"/>
      <c r="BC51" s="45">
        <f t="shared" si="167"/>
        <v>0</v>
      </c>
      <c r="BE51" s="21" t="s">
        <v>34</v>
      </c>
      <c r="BF51" s="16">
        <v>2240</v>
      </c>
      <c r="BG51" s="50">
        <f t="shared" si="111"/>
        <v>0</v>
      </c>
      <c r="BH51" s="48"/>
      <c r="BI51" s="48"/>
      <c r="BJ51" s="45">
        <f t="shared" si="168"/>
        <v>0</v>
      </c>
      <c r="BL51" s="21" t="s">
        <v>34</v>
      </c>
      <c r="BM51" s="16">
        <v>2240</v>
      </c>
      <c r="BN51" s="50">
        <f t="shared" si="112"/>
        <v>0</v>
      </c>
      <c r="BO51" s="48"/>
      <c r="BP51" s="48"/>
      <c r="BQ51" s="45">
        <f t="shared" si="169"/>
        <v>0</v>
      </c>
      <c r="BS51" s="21" t="s">
        <v>34</v>
      </c>
      <c r="BT51" s="16">
        <v>2240</v>
      </c>
      <c r="BU51" s="50">
        <f t="shared" si="113"/>
        <v>0</v>
      </c>
      <c r="BV51" s="48"/>
      <c r="BW51" s="48"/>
      <c r="BX51" s="45">
        <f t="shared" si="170"/>
        <v>0</v>
      </c>
      <c r="BZ51" s="21" t="s">
        <v>34</v>
      </c>
      <c r="CA51" s="16">
        <v>2240</v>
      </c>
      <c r="CB51" s="50">
        <f t="shared" si="114"/>
        <v>0</v>
      </c>
      <c r="CC51" s="48"/>
      <c r="CD51" s="48"/>
      <c r="CE51" s="33">
        <f t="shared" si="126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2017654</v>
      </c>
      <c r="D52" s="47">
        <f t="shared" ref="D52:E52" si="171">SUM(D53:D57)</f>
        <v>0</v>
      </c>
      <c r="E52" s="120">
        <f t="shared" si="171"/>
        <v>1480.96</v>
      </c>
      <c r="F52" s="47">
        <f t="shared" ref="F52" si="172">C52+D52-E52</f>
        <v>2016173.04</v>
      </c>
      <c r="H52" s="29" t="s">
        <v>50</v>
      </c>
      <c r="I52" s="30">
        <v>2270</v>
      </c>
      <c r="J52" s="47">
        <f>SUM(J53:J57)</f>
        <v>2016173.04</v>
      </c>
      <c r="K52" s="120">
        <f t="shared" ref="K52" si="173">SUM(K53:K57)</f>
        <v>301</v>
      </c>
      <c r="L52" s="120">
        <f t="shared" ref="L52" si="174">SUM(L53:L57)</f>
        <v>247508.00999999998</v>
      </c>
      <c r="M52" s="47">
        <f t="shared" ref="M52" si="175">J52+K52-L52</f>
        <v>1768966.03</v>
      </c>
      <c r="O52" s="29" t="s">
        <v>50</v>
      </c>
      <c r="P52" s="30">
        <v>2270</v>
      </c>
      <c r="Q52" s="47">
        <f>SUM(Q53:Q57)</f>
        <v>1768966.0299999998</v>
      </c>
      <c r="R52" s="47">
        <f t="shared" ref="R52" si="176">SUM(R53:R57)</f>
        <v>0</v>
      </c>
      <c r="S52" s="120">
        <f t="shared" ref="S52" si="177">SUM(S53:S57)</f>
        <v>121922.5</v>
      </c>
      <c r="T52" s="47">
        <f t="shared" ref="T52" si="178">Q52+R52-S52</f>
        <v>1647043.5299999998</v>
      </c>
      <c r="V52" s="29" t="s">
        <v>50</v>
      </c>
      <c r="W52" s="30">
        <v>2270</v>
      </c>
      <c r="X52" s="47">
        <f>SUM(X53:X57)</f>
        <v>1647043.53</v>
      </c>
      <c r="Y52" s="47">
        <f t="shared" ref="Y52" si="179">SUM(Y53:Y57)</f>
        <v>0</v>
      </c>
      <c r="Z52" s="120">
        <f t="shared" ref="Z52" si="180">SUM(Z53:Z57)</f>
        <v>247207.13999999998</v>
      </c>
      <c r="AA52" s="47">
        <f t="shared" ref="AA52" si="181">X52+Y52-Z52</f>
        <v>1399836.3900000001</v>
      </c>
      <c r="AC52" s="29" t="s">
        <v>50</v>
      </c>
      <c r="AD52" s="30">
        <v>2270</v>
      </c>
      <c r="AE52" s="47">
        <f>SUM(AE53:AE57)</f>
        <v>1399836.39</v>
      </c>
      <c r="AF52" s="47">
        <f t="shared" ref="AF52" si="182">SUM(AF53:AF57)</f>
        <v>0</v>
      </c>
      <c r="AG52" s="120">
        <f t="shared" ref="AG52" si="183">SUM(AG53:AG57)</f>
        <v>119652.82</v>
      </c>
      <c r="AH52" s="47">
        <f t="shared" ref="AH52" si="184">AE52+AF52-AG52</f>
        <v>1280183.5699999998</v>
      </c>
      <c r="AJ52" s="29" t="s">
        <v>50</v>
      </c>
      <c r="AK52" s="30">
        <v>2270</v>
      </c>
      <c r="AL52" s="47">
        <f>SUM(AL53:AL57)</f>
        <v>1280183.5699999998</v>
      </c>
      <c r="AM52" s="47">
        <f t="shared" ref="AM52" si="185">SUM(AM53:AM57)</f>
        <v>0</v>
      </c>
      <c r="AN52" s="120">
        <f t="shared" ref="AN52" si="186">SUM(AN53:AN57)</f>
        <v>11144.2</v>
      </c>
      <c r="AO52" s="47">
        <f t="shared" ref="AO52" si="187">AL52+AM52-AN52</f>
        <v>1269039.3699999999</v>
      </c>
      <c r="AQ52" s="29" t="s">
        <v>50</v>
      </c>
      <c r="AR52" s="30">
        <v>2270</v>
      </c>
      <c r="AS52" s="47">
        <f>SUM(AS53:AS57)</f>
        <v>1269039.3699999999</v>
      </c>
      <c r="AT52" s="47">
        <f t="shared" ref="AT52" si="188">SUM(AT53:AT57)</f>
        <v>0</v>
      </c>
      <c r="AU52" s="120">
        <f t="shared" ref="AU52" si="189">SUM(AU53:AU57)</f>
        <v>335.76</v>
      </c>
      <c r="AV52" s="47">
        <f t="shared" ref="AV52" si="190">AS52+AT52-AU52</f>
        <v>1268703.6099999999</v>
      </c>
      <c r="AX52" s="29" t="s">
        <v>50</v>
      </c>
      <c r="AY52" s="30">
        <v>2270</v>
      </c>
      <c r="AZ52" s="47">
        <f>SUM(AZ53:AZ57)</f>
        <v>1268703.6100000001</v>
      </c>
      <c r="BA52" s="47">
        <f t="shared" ref="BA52" si="191">SUM(BA53:BA57)</f>
        <v>0</v>
      </c>
      <c r="BB52" s="47">
        <f t="shared" ref="BB52" si="192">SUM(BB53:BB57)</f>
        <v>0</v>
      </c>
      <c r="BC52" s="47">
        <f t="shared" ref="BC52" si="193">AZ52+BA52-BB52</f>
        <v>1268703.6100000001</v>
      </c>
      <c r="BE52" s="29" t="s">
        <v>50</v>
      </c>
      <c r="BF52" s="30">
        <v>2270</v>
      </c>
      <c r="BG52" s="47">
        <f>SUM(BG53:BG57)</f>
        <v>1268703.6100000001</v>
      </c>
      <c r="BH52" s="47">
        <f t="shared" ref="BH52" si="194">SUM(BH53:BH57)</f>
        <v>0</v>
      </c>
      <c r="BI52" s="47">
        <f t="shared" ref="BI52" si="195">SUM(BI53:BI57)</f>
        <v>0</v>
      </c>
      <c r="BJ52" s="47">
        <f t="shared" ref="BJ52" si="196">BG52+BH52-BI52</f>
        <v>1268703.6100000001</v>
      </c>
      <c r="BL52" s="29" t="s">
        <v>50</v>
      </c>
      <c r="BM52" s="30">
        <v>2270</v>
      </c>
      <c r="BN52" s="47">
        <f>SUM(BN53:BN57)</f>
        <v>1268703.6100000001</v>
      </c>
      <c r="BO52" s="47">
        <f t="shared" ref="BO52" si="197">SUM(BO53:BO57)</f>
        <v>0</v>
      </c>
      <c r="BP52" s="47">
        <f t="shared" ref="BP52" si="198">SUM(BP53:BP57)</f>
        <v>0</v>
      </c>
      <c r="BQ52" s="47">
        <f t="shared" ref="BQ52" si="199">BN52+BO52-BP52</f>
        <v>1268703.6100000001</v>
      </c>
      <c r="BS52" s="29" t="s">
        <v>50</v>
      </c>
      <c r="BT52" s="30">
        <v>2270</v>
      </c>
      <c r="BU52" s="47">
        <f>SUM(BU53:BU57)</f>
        <v>1268703.6100000001</v>
      </c>
      <c r="BV52" s="47">
        <f t="shared" ref="BV52" si="200">SUM(BV53:BV57)</f>
        <v>0</v>
      </c>
      <c r="BW52" s="47">
        <f t="shared" ref="BW52" si="201">SUM(BW53:BW57)</f>
        <v>0</v>
      </c>
      <c r="BX52" s="47">
        <f t="shared" ref="BX52" si="202">BU52+BV52-BW52</f>
        <v>1268703.6100000001</v>
      </c>
      <c r="BZ52" s="29" t="s">
        <v>50</v>
      </c>
      <c r="CA52" s="30">
        <v>2270</v>
      </c>
      <c r="CB52" s="47">
        <f>SUM(CB53:CB57)</f>
        <v>1268703.6100000001</v>
      </c>
      <c r="CC52" s="47">
        <f t="shared" ref="CC52" si="203">SUM(CC53:CC57)</f>
        <v>0</v>
      </c>
      <c r="CD52" s="47">
        <f t="shared" ref="CD52" si="204">SUM(CD53:CD57)</f>
        <v>0</v>
      </c>
      <c r="CE52" s="47">
        <f t="shared" ref="CE52" si="205">CB52+CC52-CD52</f>
        <v>1268703.6100000001</v>
      </c>
    </row>
    <row r="53" spans="1:83" s="27" customFormat="1" ht="15.75" customHeight="1" thickBot="1">
      <c r="A53" s="21" t="s">
        <v>38</v>
      </c>
      <c r="B53" s="16">
        <v>2271</v>
      </c>
      <c r="C53" s="50">
        <v>1403267</v>
      </c>
      <c r="D53" s="50"/>
      <c r="E53" s="119"/>
      <c r="F53" s="45">
        <f t="shared" ref="F53:F67" si="206">C53+D53-E53</f>
        <v>1403267</v>
      </c>
      <c r="H53" s="21" t="s">
        <v>38</v>
      </c>
      <c r="I53" s="16">
        <v>2271</v>
      </c>
      <c r="J53" s="50">
        <f t="shared" si="104"/>
        <v>1403267</v>
      </c>
      <c r="K53" s="50"/>
      <c r="L53" s="119">
        <v>241907.84</v>
      </c>
      <c r="M53" s="45">
        <f t="shared" ref="M53:M67" si="207">J53+K53-L53</f>
        <v>1161359.1599999999</v>
      </c>
      <c r="O53" s="21" t="s">
        <v>38</v>
      </c>
      <c r="P53" s="16">
        <v>2271</v>
      </c>
      <c r="Q53" s="50">
        <f t="shared" si="105"/>
        <v>1161359.1599999999</v>
      </c>
      <c r="R53" s="50"/>
      <c r="S53" s="119">
        <v>112106.05</v>
      </c>
      <c r="T53" s="45">
        <f t="shared" ref="T53:T67" si="208">Q53+R53-S53</f>
        <v>1049253.1099999999</v>
      </c>
      <c r="V53" s="21" t="s">
        <v>38</v>
      </c>
      <c r="W53" s="16">
        <v>2271</v>
      </c>
      <c r="X53" s="50">
        <f t="shared" si="106"/>
        <v>1049253.1099999999</v>
      </c>
      <c r="Y53" s="50"/>
      <c r="Z53" s="119">
        <v>241907.84</v>
      </c>
      <c r="AA53" s="45">
        <f t="shared" ref="AA53:AA67" si="209">X53+Y53-Z53</f>
        <v>807345.2699999999</v>
      </c>
      <c r="AB53" s="28"/>
      <c r="AC53" s="21" t="s">
        <v>38</v>
      </c>
      <c r="AD53" s="16">
        <v>2271</v>
      </c>
      <c r="AE53" s="50">
        <f t="shared" si="107"/>
        <v>807345.2699999999</v>
      </c>
      <c r="AF53" s="50"/>
      <c r="AG53" s="119">
        <v>112106.05</v>
      </c>
      <c r="AH53" s="45">
        <f t="shared" ref="AH53:AH67" si="210">AE53+AF53-AG53</f>
        <v>695239.21999999986</v>
      </c>
      <c r="AI53" s="28"/>
      <c r="AJ53" s="21" t="s">
        <v>38</v>
      </c>
      <c r="AK53" s="16">
        <v>2271</v>
      </c>
      <c r="AL53" s="50">
        <f t="shared" si="108"/>
        <v>695239.21999999986</v>
      </c>
      <c r="AM53" s="50"/>
      <c r="AN53" s="119"/>
      <c r="AO53" s="45">
        <f t="shared" ref="AO53:AO67" si="211">AL53+AM53-AN53</f>
        <v>695239.21999999986</v>
      </c>
      <c r="AQ53" s="21" t="s">
        <v>38</v>
      </c>
      <c r="AR53" s="16">
        <v>2271</v>
      </c>
      <c r="AS53" s="50">
        <f t="shared" si="109"/>
        <v>695239.21999999986</v>
      </c>
      <c r="AT53" s="50"/>
      <c r="AU53" s="119"/>
      <c r="AV53" s="45">
        <f t="shared" ref="AV53:AV67" si="212">AS53+AT53-AU53</f>
        <v>695239.21999999986</v>
      </c>
      <c r="AX53" s="21" t="s">
        <v>38</v>
      </c>
      <c r="AY53" s="16">
        <v>2271</v>
      </c>
      <c r="AZ53" s="50">
        <f t="shared" si="110"/>
        <v>695239.21999999986</v>
      </c>
      <c r="BA53" s="50"/>
      <c r="BB53" s="50"/>
      <c r="BC53" s="45">
        <f t="shared" ref="BC53:BC67" si="213">AZ53+BA53-BB53</f>
        <v>695239.21999999986</v>
      </c>
      <c r="BE53" s="21" t="s">
        <v>38</v>
      </c>
      <c r="BF53" s="16">
        <v>2271</v>
      </c>
      <c r="BG53" s="50">
        <f t="shared" si="111"/>
        <v>695239.21999999986</v>
      </c>
      <c r="BH53" s="50"/>
      <c r="BI53" s="50"/>
      <c r="BJ53" s="45">
        <f t="shared" ref="BJ53:BJ67" si="214">BG53+BH53-BI53</f>
        <v>695239.21999999986</v>
      </c>
      <c r="BL53" s="21" t="s">
        <v>38</v>
      </c>
      <c r="BM53" s="16">
        <v>2271</v>
      </c>
      <c r="BN53" s="50">
        <f t="shared" si="112"/>
        <v>695239.21999999986</v>
      </c>
      <c r="BO53" s="50"/>
      <c r="BP53" s="50"/>
      <c r="BQ53" s="45">
        <f t="shared" ref="BQ53:BQ67" si="215">BN53+BO53-BP53</f>
        <v>695239.21999999986</v>
      </c>
      <c r="BS53" s="21" t="s">
        <v>38</v>
      </c>
      <c r="BT53" s="16">
        <v>2271</v>
      </c>
      <c r="BU53" s="50">
        <f t="shared" si="113"/>
        <v>695239.21999999986</v>
      </c>
      <c r="BV53" s="50"/>
      <c r="BW53" s="50"/>
      <c r="BX53" s="45">
        <f t="shared" ref="BX53:BX67" si="216">BU53+BV53-BW53</f>
        <v>695239.21999999986</v>
      </c>
      <c r="BZ53" s="21" t="s">
        <v>38</v>
      </c>
      <c r="CA53" s="16">
        <v>2271</v>
      </c>
      <c r="CB53" s="50">
        <f t="shared" si="114"/>
        <v>695239.21999999986</v>
      </c>
      <c r="CC53" s="50"/>
      <c r="CD53" s="50"/>
      <c r="CE53" s="45">
        <f t="shared" ref="CE53:CE67" si="217">CB53+CC53-CD53</f>
        <v>695239.21999999986</v>
      </c>
    </row>
    <row r="54" spans="1:83" s="27" customFormat="1" ht="15.75" customHeight="1" thickBot="1">
      <c r="A54" s="21" t="s">
        <v>39</v>
      </c>
      <c r="B54" s="16">
        <v>2272</v>
      </c>
      <c r="C54" s="50">
        <v>31972</v>
      </c>
      <c r="D54" s="50"/>
      <c r="E54" s="119">
        <v>1480.96</v>
      </c>
      <c r="F54" s="45">
        <f t="shared" si="206"/>
        <v>30491.040000000001</v>
      </c>
      <c r="H54" s="21" t="s">
        <v>39</v>
      </c>
      <c r="I54" s="16">
        <v>2272</v>
      </c>
      <c r="J54" s="50">
        <f t="shared" si="104"/>
        <v>30491.040000000001</v>
      </c>
      <c r="K54" s="50"/>
      <c r="L54" s="119">
        <v>2049.94</v>
      </c>
      <c r="M54" s="45">
        <f t="shared" si="207"/>
        <v>28441.100000000002</v>
      </c>
      <c r="O54" s="21" t="s">
        <v>39</v>
      </c>
      <c r="P54" s="16">
        <v>2272</v>
      </c>
      <c r="Q54" s="50">
        <f t="shared" si="105"/>
        <v>28441.100000000002</v>
      </c>
      <c r="R54" s="50"/>
      <c r="S54" s="119">
        <v>775.64</v>
      </c>
      <c r="T54" s="45">
        <f t="shared" si="208"/>
        <v>27665.460000000003</v>
      </c>
      <c r="V54" s="21" t="s">
        <v>39</v>
      </c>
      <c r="W54" s="16">
        <v>2272</v>
      </c>
      <c r="X54" s="50">
        <f t="shared" si="106"/>
        <v>27665.460000000003</v>
      </c>
      <c r="Y54" s="50"/>
      <c r="Z54" s="119">
        <v>2049.94</v>
      </c>
      <c r="AA54" s="45">
        <f t="shared" si="209"/>
        <v>25615.520000000004</v>
      </c>
      <c r="AB54" s="28"/>
      <c r="AC54" s="21" t="s">
        <v>39</v>
      </c>
      <c r="AD54" s="16">
        <v>2272</v>
      </c>
      <c r="AE54" s="50">
        <f t="shared" si="107"/>
        <v>25615.520000000004</v>
      </c>
      <c r="AF54" s="50"/>
      <c r="AG54" s="119">
        <v>775.64</v>
      </c>
      <c r="AH54" s="45">
        <f t="shared" si="210"/>
        <v>24839.880000000005</v>
      </c>
      <c r="AI54" s="28"/>
      <c r="AJ54" s="21" t="s">
        <v>39</v>
      </c>
      <c r="AK54" s="16">
        <v>2272</v>
      </c>
      <c r="AL54" s="50">
        <f t="shared" si="108"/>
        <v>24839.880000000005</v>
      </c>
      <c r="AM54" s="50"/>
      <c r="AN54" s="119">
        <v>1480.33</v>
      </c>
      <c r="AO54" s="45">
        <f t="shared" si="211"/>
        <v>23359.550000000003</v>
      </c>
      <c r="AQ54" s="21" t="s">
        <v>39</v>
      </c>
      <c r="AR54" s="16">
        <v>2272</v>
      </c>
      <c r="AS54" s="50">
        <f t="shared" si="109"/>
        <v>23359.550000000003</v>
      </c>
      <c r="AT54" s="50"/>
      <c r="AU54" s="119">
        <v>335.76</v>
      </c>
      <c r="AV54" s="45">
        <f t="shared" si="212"/>
        <v>23023.790000000005</v>
      </c>
      <c r="AX54" s="21" t="s">
        <v>39</v>
      </c>
      <c r="AY54" s="16">
        <v>2272</v>
      </c>
      <c r="AZ54" s="50">
        <f t="shared" si="110"/>
        <v>23023.790000000005</v>
      </c>
      <c r="BA54" s="50"/>
      <c r="BB54" s="50"/>
      <c r="BC54" s="45">
        <f t="shared" si="213"/>
        <v>23023.790000000005</v>
      </c>
      <c r="BE54" s="21" t="s">
        <v>39</v>
      </c>
      <c r="BF54" s="16">
        <v>2272</v>
      </c>
      <c r="BG54" s="50">
        <f t="shared" si="111"/>
        <v>23023.790000000005</v>
      </c>
      <c r="BH54" s="50"/>
      <c r="BI54" s="50"/>
      <c r="BJ54" s="45">
        <f t="shared" si="214"/>
        <v>23023.790000000005</v>
      </c>
      <c r="BL54" s="21" t="s">
        <v>39</v>
      </c>
      <c r="BM54" s="16">
        <v>2272</v>
      </c>
      <c r="BN54" s="50">
        <f t="shared" si="112"/>
        <v>23023.790000000005</v>
      </c>
      <c r="BO54" s="50"/>
      <c r="BP54" s="50"/>
      <c r="BQ54" s="45">
        <f t="shared" si="215"/>
        <v>23023.790000000005</v>
      </c>
      <c r="BS54" s="21" t="s">
        <v>39</v>
      </c>
      <c r="BT54" s="16">
        <v>2272</v>
      </c>
      <c r="BU54" s="50">
        <f t="shared" si="113"/>
        <v>23023.790000000005</v>
      </c>
      <c r="BV54" s="50"/>
      <c r="BW54" s="50"/>
      <c r="BX54" s="45">
        <f t="shared" si="216"/>
        <v>23023.790000000005</v>
      </c>
      <c r="BZ54" s="21" t="s">
        <v>39</v>
      </c>
      <c r="CA54" s="16">
        <v>2272</v>
      </c>
      <c r="CB54" s="50">
        <f t="shared" si="114"/>
        <v>23023.790000000005</v>
      </c>
      <c r="CC54" s="50"/>
      <c r="CD54" s="50"/>
      <c r="CE54" s="45">
        <f t="shared" si="217"/>
        <v>23023.790000000005</v>
      </c>
    </row>
    <row r="55" spans="1:83" s="27" customFormat="1" ht="15.75" customHeight="1" thickBot="1">
      <c r="A55" s="21" t="s">
        <v>40</v>
      </c>
      <c r="B55" s="16">
        <v>2273</v>
      </c>
      <c r="C55" s="50">
        <v>565630</v>
      </c>
      <c r="D55" s="50"/>
      <c r="E55" s="119"/>
      <c r="F55" s="45">
        <f t="shared" si="206"/>
        <v>565630</v>
      </c>
      <c r="H55" s="21" t="s">
        <v>40</v>
      </c>
      <c r="I55" s="16">
        <v>2273</v>
      </c>
      <c r="J55" s="50">
        <f t="shared" si="104"/>
        <v>565630</v>
      </c>
      <c r="K55" s="50"/>
      <c r="L55" s="119">
        <v>3249.36</v>
      </c>
      <c r="M55" s="45">
        <f t="shared" si="207"/>
        <v>562380.64</v>
      </c>
      <c r="O55" s="21" t="s">
        <v>40</v>
      </c>
      <c r="P55" s="16">
        <v>2273</v>
      </c>
      <c r="Q55" s="50">
        <f t="shared" si="105"/>
        <v>562380.64</v>
      </c>
      <c r="R55" s="50"/>
      <c r="S55" s="119">
        <v>5911.75</v>
      </c>
      <c r="T55" s="45">
        <f t="shared" si="208"/>
        <v>556468.89</v>
      </c>
      <c r="V55" s="21" t="s">
        <v>40</v>
      </c>
      <c r="W55" s="16">
        <v>2273</v>
      </c>
      <c r="X55" s="50">
        <f t="shared" si="106"/>
        <v>556468.89</v>
      </c>
      <c r="Y55" s="50"/>
      <c r="Z55" s="119">
        <v>3249.36</v>
      </c>
      <c r="AA55" s="45">
        <f t="shared" si="209"/>
        <v>553219.53</v>
      </c>
      <c r="AB55" s="28"/>
      <c r="AC55" s="21" t="s">
        <v>40</v>
      </c>
      <c r="AD55" s="16">
        <v>2273</v>
      </c>
      <c r="AE55" s="50">
        <f t="shared" si="107"/>
        <v>553219.53</v>
      </c>
      <c r="AF55" s="50"/>
      <c r="AG55" s="119">
        <v>5911.75</v>
      </c>
      <c r="AH55" s="45">
        <f t="shared" si="210"/>
        <v>547307.78</v>
      </c>
      <c r="AI55" s="28"/>
      <c r="AJ55" s="21" t="s">
        <v>40</v>
      </c>
      <c r="AK55" s="16">
        <v>2273</v>
      </c>
      <c r="AL55" s="50">
        <f t="shared" si="108"/>
        <v>547307.78</v>
      </c>
      <c r="AM55" s="50"/>
      <c r="AN55" s="119">
        <v>9082.19</v>
      </c>
      <c r="AO55" s="45">
        <f t="shared" si="211"/>
        <v>538225.59000000008</v>
      </c>
      <c r="AQ55" s="21" t="s">
        <v>40</v>
      </c>
      <c r="AR55" s="16">
        <v>2273</v>
      </c>
      <c r="AS55" s="50">
        <f t="shared" si="109"/>
        <v>538225.59000000008</v>
      </c>
      <c r="AT55" s="50"/>
      <c r="AU55" s="119"/>
      <c r="AV55" s="45">
        <f t="shared" si="212"/>
        <v>538225.59000000008</v>
      </c>
      <c r="AX55" s="21" t="s">
        <v>40</v>
      </c>
      <c r="AY55" s="16">
        <v>2273</v>
      </c>
      <c r="AZ55" s="50">
        <f t="shared" si="110"/>
        <v>538225.59000000008</v>
      </c>
      <c r="BA55" s="50"/>
      <c r="BB55" s="50"/>
      <c r="BC55" s="45">
        <f t="shared" si="213"/>
        <v>538225.59000000008</v>
      </c>
      <c r="BE55" s="21" t="s">
        <v>40</v>
      </c>
      <c r="BF55" s="16">
        <v>2273</v>
      </c>
      <c r="BG55" s="50">
        <f t="shared" si="111"/>
        <v>538225.59000000008</v>
      </c>
      <c r="BH55" s="50"/>
      <c r="BI55" s="50"/>
      <c r="BJ55" s="45">
        <f t="shared" si="214"/>
        <v>538225.59000000008</v>
      </c>
      <c r="BL55" s="21" t="s">
        <v>40</v>
      </c>
      <c r="BM55" s="16">
        <v>2273</v>
      </c>
      <c r="BN55" s="50">
        <f t="shared" si="112"/>
        <v>538225.59000000008</v>
      </c>
      <c r="BO55" s="50"/>
      <c r="BP55" s="50"/>
      <c r="BQ55" s="45">
        <f t="shared" si="215"/>
        <v>538225.59000000008</v>
      </c>
      <c r="BS55" s="21" t="s">
        <v>40</v>
      </c>
      <c r="BT55" s="16">
        <v>2273</v>
      </c>
      <c r="BU55" s="50">
        <f t="shared" si="113"/>
        <v>538225.59000000008</v>
      </c>
      <c r="BV55" s="50"/>
      <c r="BW55" s="50"/>
      <c r="BX55" s="45">
        <f t="shared" si="216"/>
        <v>538225.59000000008</v>
      </c>
      <c r="BZ55" s="21" t="s">
        <v>40</v>
      </c>
      <c r="CA55" s="16">
        <v>2273</v>
      </c>
      <c r="CB55" s="50">
        <f t="shared" si="114"/>
        <v>538225.59000000008</v>
      </c>
      <c r="CC55" s="50"/>
      <c r="CD55" s="50"/>
      <c r="CE55" s="45">
        <f t="shared" si="217"/>
        <v>538225.59000000008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206"/>
        <v>0</v>
      </c>
      <c r="H56" s="21" t="s">
        <v>42</v>
      </c>
      <c r="I56" s="16">
        <v>2274</v>
      </c>
      <c r="J56" s="50">
        <f t="shared" si="104"/>
        <v>0</v>
      </c>
      <c r="K56" s="50"/>
      <c r="L56" s="119"/>
      <c r="M56" s="45">
        <f t="shared" si="207"/>
        <v>0</v>
      </c>
      <c r="O56" s="21" t="s">
        <v>42</v>
      </c>
      <c r="P56" s="16">
        <v>2274</v>
      </c>
      <c r="Q56" s="50">
        <f t="shared" si="105"/>
        <v>0</v>
      </c>
      <c r="R56" s="50"/>
      <c r="S56" s="119"/>
      <c r="T56" s="45">
        <f t="shared" si="208"/>
        <v>0</v>
      </c>
      <c r="V56" s="21" t="s">
        <v>42</v>
      </c>
      <c r="W56" s="16">
        <v>2274</v>
      </c>
      <c r="X56" s="50">
        <f t="shared" si="106"/>
        <v>0</v>
      </c>
      <c r="Y56" s="50"/>
      <c r="Z56" s="119"/>
      <c r="AA56" s="45">
        <f t="shared" si="209"/>
        <v>0</v>
      </c>
      <c r="AB56" s="28"/>
      <c r="AC56" s="21" t="s">
        <v>42</v>
      </c>
      <c r="AD56" s="16">
        <v>2274</v>
      </c>
      <c r="AE56" s="50">
        <f t="shared" si="107"/>
        <v>0</v>
      </c>
      <c r="AF56" s="50"/>
      <c r="AG56" s="119"/>
      <c r="AH56" s="45">
        <f t="shared" si="210"/>
        <v>0</v>
      </c>
      <c r="AI56" s="28"/>
      <c r="AJ56" s="21" t="s">
        <v>42</v>
      </c>
      <c r="AK56" s="16">
        <v>2274</v>
      </c>
      <c r="AL56" s="50">
        <f t="shared" si="108"/>
        <v>0</v>
      </c>
      <c r="AM56" s="50"/>
      <c r="AN56" s="119"/>
      <c r="AO56" s="45">
        <f t="shared" si="211"/>
        <v>0</v>
      </c>
      <c r="AQ56" s="21" t="s">
        <v>42</v>
      </c>
      <c r="AR56" s="16">
        <v>2274</v>
      </c>
      <c r="AS56" s="50">
        <f t="shared" si="109"/>
        <v>0</v>
      </c>
      <c r="AT56" s="50"/>
      <c r="AU56" s="119"/>
      <c r="AV56" s="45">
        <f t="shared" si="212"/>
        <v>0</v>
      </c>
      <c r="AX56" s="21" t="s">
        <v>42</v>
      </c>
      <c r="AY56" s="16">
        <v>2274</v>
      </c>
      <c r="AZ56" s="50">
        <f t="shared" si="110"/>
        <v>0</v>
      </c>
      <c r="BA56" s="50"/>
      <c r="BB56" s="50"/>
      <c r="BC56" s="45">
        <f t="shared" si="213"/>
        <v>0</v>
      </c>
      <c r="BE56" s="21" t="s">
        <v>42</v>
      </c>
      <c r="BF56" s="16">
        <v>2274</v>
      </c>
      <c r="BG56" s="50">
        <f t="shared" si="111"/>
        <v>0</v>
      </c>
      <c r="BH56" s="50"/>
      <c r="BI56" s="50"/>
      <c r="BJ56" s="45">
        <f t="shared" si="214"/>
        <v>0</v>
      </c>
      <c r="BL56" s="21" t="s">
        <v>42</v>
      </c>
      <c r="BM56" s="16">
        <v>2274</v>
      </c>
      <c r="BN56" s="50">
        <f t="shared" si="112"/>
        <v>0</v>
      </c>
      <c r="BO56" s="50"/>
      <c r="BP56" s="50"/>
      <c r="BQ56" s="45">
        <f t="shared" si="215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216"/>
        <v>0</v>
      </c>
      <c r="BZ56" s="21" t="s">
        <v>42</v>
      </c>
      <c r="CA56" s="16">
        <v>2274</v>
      </c>
      <c r="CB56" s="50">
        <f t="shared" si="114"/>
        <v>0</v>
      </c>
      <c r="CC56" s="50"/>
      <c r="CD56" s="50"/>
      <c r="CE56" s="45">
        <f t="shared" si="217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16785</v>
      </c>
      <c r="D57" s="49"/>
      <c r="E57" s="119"/>
      <c r="F57" s="45">
        <f>C57+D57-E57</f>
        <v>16785</v>
      </c>
      <c r="H57" s="21" t="s">
        <v>36</v>
      </c>
      <c r="I57" s="16">
        <v>2275</v>
      </c>
      <c r="J57" s="50">
        <f>F57</f>
        <v>16785</v>
      </c>
      <c r="K57" s="121">
        <v>301</v>
      </c>
      <c r="L57" s="119">
        <v>300.87</v>
      </c>
      <c r="M57" s="45">
        <f>J57+K57-L57</f>
        <v>16785.13</v>
      </c>
      <c r="O57" s="21" t="s">
        <v>36</v>
      </c>
      <c r="P57" s="16">
        <v>2275</v>
      </c>
      <c r="Q57" s="50">
        <f>M57</f>
        <v>16785.13</v>
      </c>
      <c r="R57" s="49"/>
      <c r="S57" s="119">
        <v>3129.06</v>
      </c>
      <c r="T57" s="45">
        <f>Q57+R57-S57</f>
        <v>13656.070000000002</v>
      </c>
      <c r="V57" s="21" t="s">
        <v>36</v>
      </c>
      <c r="W57" s="16">
        <v>2275</v>
      </c>
      <c r="X57" s="50">
        <f>T57</f>
        <v>13656.070000000002</v>
      </c>
      <c r="Y57" s="49"/>
      <c r="Z57" s="119"/>
      <c r="AA57" s="45">
        <f>X57+Y57-Z57</f>
        <v>13656.070000000002</v>
      </c>
      <c r="AB57" s="28"/>
      <c r="AC57" s="21" t="s">
        <v>36</v>
      </c>
      <c r="AD57" s="16">
        <v>2275</v>
      </c>
      <c r="AE57" s="50">
        <f>AA57</f>
        <v>13656.070000000002</v>
      </c>
      <c r="AF57" s="49"/>
      <c r="AG57" s="119">
        <v>859.38</v>
      </c>
      <c r="AH57" s="45">
        <f>AE57+AF57-AG57</f>
        <v>12796.690000000002</v>
      </c>
      <c r="AI57" s="28"/>
      <c r="AJ57" s="21" t="s">
        <v>36</v>
      </c>
      <c r="AK57" s="16">
        <v>2275</v>
      </c>
      <c r="AL57" s="50">
        <f>AH57</f>
        <v>12796.690000000002</v>
      </c>
      <c r="AM57" s="49"/>
      <c r="AN57" s="119">
        <v>581.67999999999995</v>
      </c>
      <c r="AO57" s="45">
        <f>AL57+AM57-AN57</f>
        <v>12215.010000000002</v>
      </c>
      <c r="AQ57" s="21" t="s">
        <v>36</v>
      </c>
      <c r="AR57" s="16">
        <v>2275</v>
      </c>
      <c r="AS57" s="50">
        <f>AO57</f>
        <v>12215.010000000002</v>
      </c>
      <c r="AT57" s="49"/>
      <c r="AU57" s="119"/>
      <c r="AV57" s="45">
        <f>AS57+AT57-AU57</f>
        <v>12215.010000000002</v>
      </c>
      <c r="AX57" s="21" t="s">
        <v>36</v>
      </c>
      <c r="AY57" s="16">
        <v>2275</v>
      </c>
      <c r="AZ57" s="50">
        <f>AV57</f>
        <v>12215.010000000002</v>
      </c>
      <c r="BA57" s="49"/>
      <c r="BB57" s="49"/>
      <c r="BC57" s="45">
        <f>AZ57+BA57-BB57</f>
        <v>12215.010000000002</v>
      </c>
      <c r="BE57" s="21" t="s">
        <v>36</v>
      </c>
      <c r="BF57" s="16">
        <v>2275</v>
      </c>
      <c r="BG57" s="50">
        <f>BC57</f>
        <v>12215.010000000002</v>
      </c>
      <c r="BH57" s="49"/>
      <c r="BI57" s="49"/>
      <c r="BJ57" s="45">
        <f>BG57+BH57-BI57</f>
        <v>12215.010000000002</v>
      </c>
      <c r="BL57" s="21" t="s">
        <v>36</v>
      </c>
      <c r="BM57" s="16">
        <v>2275</v>
      </c>
      <c r="BN57" s="50">
        <f>BJ57</f>
        <v>12215.010000000002</v>
      </c>
      <c r="BO57" s="49"/>
      <c r="BP57" s="49"/>
      <c r="BQ57" s="45">
        <f>BN57+BO57-BP57</f>
        <v>12215.010000000002</v>
      </c>
      <c r="BS57" s="21" t="s">
        <v>36</v>
      </c>
      <c r="BT57" s="16">
        <v>2275</v>
      </c>
      <c r="BU57" s="50">
        <f>BQ57</f>
        <v>12215.010000000002</v>
      </c>
      <c r="BV57" s="49"/>
      <c r="BW57" s="49"/>
      <c r="BX57" s="45">
        <f>BU57+BV57-BW57</f>
        <v>12215.010000000002</v>
      </c>
      <c r="BZ57" s="21" t="s">
        <v>36</v>
      </c>
      <c r="CA57" s="16">
        <v>2275</v>
      </c>
      <c r="CB57" s="50">
        <f>BX57</f>
        <v>12215.010000000002</v>
      </c>
      <c r="CC57" s="49"/>
      <c r="CD57" s="49"/>
      <c r="CE57" s="45">
        <f>CB57+CC57-CD57</f>
        <v>12215.010000000002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594</v>
      </c>
      <c r="D58" s="111">
        <f t="shared" ref="D58:E58" si="218">D59</f>
        <v>0</v>
      </c>
      <c r="E58" s="111">
        <f t="shared" si="218"/>
        <v>0</v>
      </c>
      <c r="F58" s="107">
        <f>C58+D58-E58</f>
        <v>594</v>
      </c>
      <c r="H58" s="109" t="s">
        <v>44</v>
      </c>
      <c r="I58" s="110">
        <v>2700</v>
      </c>
      <c r="J58" s="111">
        <f>J59</f>
        <v>594</v>
      </c>
      <c r="K58" s="111">
        <f t="shared" ref="K58:L58" si="219">K59</f>
        <v>0</v>
      </c>
      <c r="L58" s="111">
        <f t="shared" si="219"/>
        <v>0</v>
      </c>
      <c r="M58" s="107">
        <f>J58+K58-L58</f>
        <v>594</v>
      </c>
      <c r="O58" s="109" t="s">
        <v>44</v>
      </c>
      <c r="P58" s="110">
        <v>2700</v>
      </c>
      <c r="Q58" s="111">
        <f>Q59</f>
        <v>594</v>
      </c>
      <c r="R58" s="111">
        <f t="shared" ref="R58:S58" si="220">R59</f>
        <v>0</v>
      </c>
      <c r="S58" s="111">
        <f t="shared" si="220"/>
        <v>0</v>
      </c>
      <c r="T58" s="107">
        <f>Q58+R58-S58</f>
        <v>594</v>
      </c>
      <c r="V58" s="109" t="s">
        <v>44</v>
      </c>
      <c r="W58" s="110">
        <v>2700</v>
      </c>
      <c r="X58" s="111">
        <f>X59</f>
        <v>594</v>
      </c>
      <c r="Y58" s="111">
        <f t="shared" ref="Y58:Z58" si="221">Y59</f>
        <v>0</v>
      </c>
      <c r="Z58" s="111">
        <f t="shared" si="221"/>
        <v>0</v>
      </c>
      <c r="AA58" s="107">
        <f>X58+Y58-Z58</f>
        <v>594</v>
      </c>
      <c r="AC58" s="109" t="s">
        <v>44</v>
      </c>
      <c r="AD58" s="110">
        <v>2700</v>
      </c>
      <c r="AE58" s="111">
        <f>AE59</f>
        <v>594</v>
      </c>
      <c r="AF58" s="111">
        <f t="shared" ref="AF58:AG58" si="222">AF59</f>
        <v>0</v>
      </c>
      <c r="AG58" s="111">
        <f t="shared" si="222"/>
        <v>0</v>
      </c>
      <c r="AH58" s="107">
        <f>AE58+AF58-AG58</f>
        <v>594</v>
      </c>
      <c r="AJ58" s="109" t="s">
        <v>44</v>
      </c>
      <c r="AK58" s="110">
        <v>2700</v>
      </c>
      <c r="AL58" s="111">
        <f>AL59</f>
        <v>594</v>
      </c>
      <c r="AM58" s="111">
        <f t="shared" ref="AM58:AN58" si="223">AM59</f>
        <v>0</v>
      </c>
      <c r="AN58" s="111">
        <f t="shared" si="223"/>
        <v>0</v>
      </c>
      <c r="AO58" s="107">
        <f>AL58+AM58-AN58</f>
        <v>594</v>
      </c>
      <c r="AQ58" s="109" t="s">
        <v>44</v>
      </c>
      <c r="AR58" s="110">
        <v>2700</v>
      </c>
      <c r="AS58" s="111">
        <f>AS59</f>
        <v>594</v>
      </c>
      <c r="AT58" s="111">
        <f t="shared" ref="AT58:AU58" si="224">AT59</f>
        <v>0</v>
      </c>
      <c r="AU58" s="111">
        <f t="shared" si="224"/>
        <v>0</v>
      </c>
      <c r="AV58" s="107">
        <f>AS58+AT58-AU58</f>
        <v>594</v>
      </c>
      <c r="AX58" s="109" t="s">
        <v>44</v>
      </c>
      <c r="AY58" s="110">
        <v>2700</v>
      </c>
      <c r="AZ58" s="111">
        <f>AZ59</f>
        <v>594</v>
      </c>
      <c r="BA58" s="111">
        <f t="shared" ref="BA58:BB58" si="225">BA59</f>
        <v>0</v>
      </c>
      <c r="BB58" s="111">
        <f t="shared" si="225"/>
        <v>0</v>
      </c>
      <c r="BC58" s="107">
        <f>AZ58+BA58-BB58</f>
        <v>594</v>
      </c>
      <c r="BE58" s="109" t="s">
        <v>44</v>
      </c>
      <c r="BF58" s="110">
        <v>2700</v>
      </c>
      <c r="BG58" s="111">
        <f>BG59</f>
        <v>594</v>
      </c>
      <c r="BH58" s="111">
        <f t="shared" ref="BH58:BI58" si="226">BH59</f>
        <v>0</v>
      </c>
      <c r="BI58" s="111">
        <f t="shared" si="226"/>
        <v>0</v>
      </c>
      <c r="BJ58" s="107">
        <f>BG58+BH58-BI58</f>
        <v>594</v>
      </c>
      <c r="BL58" s="109" t="s">
        <v>44</v>
      </c>
      <c r="BM58" s="110">
        <v>2700</v>
      </c>
      <c r="BN58" s="111">
        <f>BN59</f>
        <v>594</v>
      </c>
      <c r="BO58" s="111">
        <f t="shared" ref="BO58:BP58" si="227">BO59</f>
        <v>0</v>
      </c>
      <c r="BP58" s="111">
        <f t="shared" si="227"/>
        <v>0</v>
      </c>
      <c r="BQ58" s="107">
        <f>BN58+BO58-BP58</f>
        <v>594</v>
      </c>
      <c r="BS58" s="109" t="s">
        <v>44</v>
      </c>
      <c r="BT58" s="110">
        <v>2700</v>
      </c>
      <c r="BU58" s="111">
        <f>BU59</f>
        <v>594</v>
      </c>
      <c r="BV58" s="111">
        <f t="shared" ref="BV58:BW58" si="228">BV59</f>
        <v>0</v>
      </c>
      <c r="BW58" s="111">
        <f t="shared" si="228"/>
        <v>0</v>
      </c>
      <c r="BX58" s="107">
        <f>BU58+BV58-BW58</f>
        <v>594</v>
      </c>
      <c r="BZ58" s="109" t="s">
        <v>44</v>
      </c>
      <c r="CA58" s="110">
        <v>2700</v>
      </c>
      <c r="CB58" s="111">
        <f>CB59</f>
        <v>594</v>
      </c>
      <c r="CC58" s="111">
        <f t="shared" ref="CC58:CD58" si="229">CC59</f>
        <v>0</v>
      </c>
      <c r="CD58" s="111">
        <f t="shared" si="229"/>
        <v>0</v>
      </c>
      <c r="CE58" s="107">
        <f>CB58+CC58-CD58</f>
        <v>594</v>
      </c>
    </row>
    <row r="59" spans="1:83" s="27" customFormat="1" ht="15.75" customHeight="1" thickBot="1">
      <c r="A59" s="21" t="s">
        <v>46</v>
      </c>
      <c r="B59" s="16">
        <v>2730</v>
      </c>
      <c r="C59" s="50">
        <v>594</v>
      </c>
      <c r="D59" s="50"/>
      <c r="E59" s="50"/>
      <c r="F59" s="45">
        <f t="shared" si="206"/>
        <v>594</v>
      </c>
      <c r="H59" s="21" t="s">
        <v>46</v>
      </c>
      <c r="I59" s="16">
        <v>2730</v>
      </c>
      <c r="J59" s="50">
        <f t="shared" si="104"/>
        <v>594</v>
      </c>
      <c r="K59" s="50"/>
      <c r="L59" s="50"/>
      <c r="M59" s="45">
        <f t="shared" si="207"/>
        <v>594</v>
      </c>
      <c r="O59" s="21" t="s">
        <v>46</v>
      </c>
      <c r="P59" s="16">
        <v>2730</v>
      </c>
      <c r="Q59" s="50">
        <f t="shared" si="105"/>
        <v>594</v>
      </c>
      <c r="R59" s="50"/>
      <c r="S59" s="50"/>
      <c r="T59" s="45">
        <f t="shared" si="208"/>
        <v>594</v>
      </c>
      <c r="V59" s="21" t="s">
        <v>46</v>
      </c>
      <c r="W59" s="16">
        <v>2730</v>
      </c>
      <c r="X59" s="50">
        <f t="shared" si="106"/>
        <v>594</v>
      </c>
      <c r="Y59" s="50"/>
      <c r="Z59" s="50"/>
      <c r="AA59" s="45">
        <f t="shared" si="209"/>
        <v>594</v>
      </c>
      <c r="AB59" s="28"/>
      <c r="AC59" s="21" t="s">
        <v>46</v>
      </c>
      <c r="AD59" s="16">
        <v>2730</v>
      </c>
      <c r="AE59" s="50">
        <f t="shared" si="107"/>
        <v>594</v>
      </c>
      <c r="AF59" s="50"/>
      <c r="AG59" s="50"/>
      <c r="AH59" s="45">
        <f t="shared" si="210"/>
        <v>594</v>
      </c>
      <c r="AI59" s="28"/>
      <c r="AJ59" s="21" t="s">
        <v>46</v>
      </c>
      <c r="AK59" s="16">
        <v>2730</v>
      </c>
      <c r="AL59" s="50">
        <f t="shared" si="108"/>
        <v>594</v>
      </c>
      <c r="AM59" s="50"/>
      <c r="AN59" s="50"/>
      <c r="AO59" s="45">
        <f t="shared" si="211"/>
        <v>594</v>
      </c>
      <c r="AQ59" s="21" t="s">
        <v>46</v>
      </c>
      <c r="AR59" s="16">
        <v>2730</v>
      </c>
      <c r="AS59" s="50">
        <f t="shared" si="109"/>
        <v>594</v>
      </c>
      <c r="AT59" s="50"/>
      <c r="AU59" s="50"/>
      <c r="AV59" s="45">
        <f t="shared" si="212"/>
        <v>594</v>
      </c>
      <c r="AX59" s="21" t="s">
        <v>46</v>
      </c>
      <c r="AY59" s="16">
        <v>2730</v>
      </c>
      <c r="AZ59" s="50">
        <f t="shared" si="110"/>
        <v>594</v>
      </c>
      <c r="BA59" s="50"/>
      <c r="BB59" s="50"/>
      <c r="BC59" s="45">
        <f t="shared" si="213"/>
        <v>594</v>
      </c>
      <c r="BE59" s="21" t="s">
        <v>46</v>
      </c>
      <c r="BF59" s="16">
        <v>2730</v>
      </c>
      <c r="BG59" s="50">
        <f t="shared" si="111"/>
        <v>594</v>
      </c>
      <c r="BH59" s="50"/>
      <c r="BI59" s="50"/>
      <c r="BJ59" s="45">
        <f t="shared" si="214"/>
        <v>594</v>
      </c>
      <c r="BL59" s="21" t="s">
        <v>46</v>
      </c>
      <c r="BM59" s="16">
        <v>2730</v>
      </c>
      <c r="BN59" s="50">
        <f t="shared" si="112"/>
        <v>594</v>
      </c>
      <c r="BO59" s="50"/>
      <c r="BP59" s="50"/>
      <c r="BQ59" s="45">
        <f t="shared" si="215"/>
        <v>594</v>
      </c>
      <c r="BS59" s="21" t="s">
        <v>46</v>
      </c>
      <c r="BT59" s="16">
        <v>2730</v>
      </c>
      <c r="BU59" s="50">
        <f t="shared" si="113"/>
        <v>594</v>
      </c>
      <c r="BV59" s="50"/>
      <c r="BW59" s="50"/>
      <c r="BX59" s="45">
        <f t="shared" si="216"/>
        <v>594</v>
      </c>
      <c r="BZ59" s="21" t="s">
        <v>46</v>
      </c>
      <c r="CA59" s="16">
        <v>2730</v>
      </c>
      <c r="CB59" s="50">
        <f t="shared" si="114"/>
        <v>594</v>
      </c>
      <c r="CC59" s="50"/>
      <c r="CD59" s="50"/>
      <c r="CE59" s="45">
        <f t="shared" si="217"/>
        <v>594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230">D61</f>
        <v>0</v>
      </c>
      <c r="E60" s="99">
        <f t="shared" si="230"/>
        <v>0</v>
      </c>
      <c r="F60" s="99">
        <f t="shared" ref="F60" si="231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232">K61</f>
        <v>0</v>
      </c>
      <c r="L60" s="99">
        <f t="shared" si="232"/>
        <v>0</v>
      </c>
      <c r="M60" s="99">
        <f t="shared" si="232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233">R61</f>
        <v>0</v>
      </c>
      <c r="S60" s="99">
        <f t="shared" si="233"/>
        <v>0</v>
      </c>
      <c r="T60" s="99">
        <f t="shared" si="233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234">Y61</f>
        <v>0</v>
      </c>
      <c r="Z60" s="99">
        <f t="shared" si="234"/>
        <v>0</v>
      </c>
      <c r="AA60" s="99">
        <f t="shared" si="234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235">AF61</f>
        <v>0</v>
      </c>
      <c r="AG60" s="99">
        <f t="shared" si="235"/>
        <v>0</v>
      </c>
      <c r="AH60" s="99">
        <f t="shared" si="235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236">AM61</f>
        <v>0</v>
      </c>
      <c r="AN60" s="99">
        <f t="shared" si="236"/>
        <v>0</v>
      </c>
      <c r="AO60" s="99">
        <f t="shared" si="236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237">AT61</f>
        <v>0</v>
      </c>
      <c r="AU60" s="99">
        <f t="shared" si="237"/>
        <v>0</v>
      </c>
      <c r="AV60" s="99">
        <f t="shared" si="237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238">BA61</f>
        <v>38846</v>
      </c>
      <c r="BB60" s="99">
        <f t="shared" si="238"/>
        <v>0</v>
      </c>
      <c r="BC60" s="99">
        <f t="shared" si="238"/>
        <v>38846</v>
      </c>
      <c r="BE60" s="97" t="s">
        <v>48</v>
      </c>
      <c r="BF60" s="98">
        <v>3000</v>
      </c>
      <c r="BG60" s="99">
        <f>BG61</f>
        <v>38846</v>
      </c>
      <c r="BH60" s="99">
        <f t="shared" ref="BH60:BJ60" si="239">BH61</f>
        <v>0</v>
      </c>
      <c r="BI60" s="99">
        <f t="shared" si="239"/>
        <v>0</v>
      </c>
      <c r="BJ60" s="99">
        <f t="shared" si="239"/>
        <v>38846</v>
      </c>
      <c r="BL60" s="97" t="s">
        <v>48</v>
      </c>
      <c r="BM60" s="98">
        <v>3000</v>
      </c>
      <c r="BN60" s="99">
        <f>BN61</f>
        <v>38846</v>
      </c>
      <c r="BO60" s="99">
        <f t="shared" ref="BO60:BQ60" si="240">BO61</f>
        <v>0</v>
      </c>
      <c r="BP60" s="99">
        <f t="shared" si="240"/>
        <v>0</v>
      </c>
      <c r="BQ60" s="99">
        <f t="shared" si="240"/>
        <v>38846</v>
      </c>
      <c r="BS60" s="97" t="s">
        <v>48</v>
      </c>
      <c r="BT60" s="98">
        <v>3000</v>
      </c>
      <c r="BU60" s="99">
        <f>BU61</f>
        <v>38846</v>
      </c>
      <c r="BV60" s="99">
        <f t="shared" ref="BV60:BX60" si="241">BV61</f>
        <v>0</v>
      </c>
      <c r="BW60" s="99">
        <f t="shared" si="241"/>
        <v>0</v>
      </c>
      <c r="BX60" s="99">
        <f t="shared" si="241"/>
        <v>38846</v>
      </c>
      <c r="BZ60" s="97" t="s">
        <v>48</v>
      </c>
      <c r="CA60" s="98">
        <v>3000</v>
      </c>
      <c r="CB60" s="99">
        <f>CB61</f>
        <v>38846</v>
      </c>
      <c r="CC60" s="99">
        <f t="shared" ref="CC60:CE60" si="242">CC61</f>
        <v>0</v>
      </c>
      <c r="CD60" s="99">
        <f t="shared" si="242"/>
        <v>0</v>
      </c>
      <c r="CE60" s="99">
        <f t="shared" si="242"/>
        <v>38846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243">SUM(D62:D67)</f>
        <v>0</v>
      </c>
      <c r="E61" s="61">
        <f t="shared" si="243"/>
        <v>0</v>
      </c>
      <c r="F61" s="47">
        <f t="shared" ref="F61" si="244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245">SUM(K62:K67)</f>
        <v>0</v>
      </c>
      <c r="L61" s="61">
        <f t="shared" si="245"/>
        <v>0</v>
      </c>
      <c r="M61" s="47">
        <f t="shared" ref="M61" si="246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247">SUM(R62:R67)</f>
        <v>0</v>
      </c>
      <c r="S61" s="61">
        <f t="shared" si="247"/>
        <v>0</v>
      </c>
      <c r="T61" s="47">
        <f t="shared" ref="T61" si="248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249">SUM(Y62:Y67)</f>
        <v>0</v>
      </c>
      <c r="Z61" s="61">
        <f t="shared" si="249"/>
        <v>0</v>
      </c>
      <c r="AA61" s="47">
        <f t="shared" ref="AA61" si="250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251">SUM(AF62:AF67)</f>
        <v>0</v>
      </c>
      <c r="AG61" s="61">
        <f t="shared" si="251"/>
        <v>0</v>
      </c>
      <c r="AH61" s="47">
        <f t="shared" ref="AH61" si="252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253">SUM(AM62:AM67)</f>
        <v>0</v>
      </c>
      <c r="AN61" s="61">
        <f t="shared" si="253"/>
        <v>0</v>
      </c>
      <c r="AO61" s="47">
        <f t="shared" ref="AO61" si="254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255">SUM(AT62:AT67)</f>
        <v>0</v>
      </c>
      <c r="AU61" s="61">
        <f t="shared" si="255"/>
        <v>0</v>
      </c>
      <c r="AV61" s="47">
        <f t="shared" ref="AV61" si="256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257">SUM(BA62:BA67)</f>
        <v>38846</v>
      </c>
      <c r="BB61" s="61">
        <f t="shared" si="257"/>
        <v>0</v>
      </c>
      <c r="BC61" s="47">
        <f t="shared" ref="BC61" si="258">AZ61+BA61-BB61</f>
        <v>38846</v>
      </c>
      <c r="BE61" s="29" t="s">
        <v>51</v>
      </c>
      <c r="BF61" s="30">
        <v>3100</v>
      </c>
      <c r="BG61" s="61">
        <f>SUM(BG62:BG67)</f>
        <v>38846</v>
      </c>
      <c r="BH61" s="61">
        <f t="shared" ref="BH61:BI61" si="259">SUM(BH62:BH67)</f>
        <v>0</v>
      </c>
      <c r="BI61" s="61">
        <f t="shared" si="259"/>
        <v>0</v>
      </c>
      <c r="BJ61" s="47">
        <f t="shared" ref="BJ61" si="260">BG61+BH61-BI61</f>
        <v>38846</v>
      </c>
      <c r="BL61" s="29" t="s">
        <v>51</v>
      </c>
      <c r="BM61" s="30">
        <v>3100</v>
      </c>
      <c r="BN61" s="61">
        <f>SUM(BN62:BN67)</f>
        <v>38846</v>
      </c>
      <c r="BO61" s="61">
        <f t="shared" ref="BO61:BP61" si="261">SUM(BO62:BO67)</f>
        <v>0</v>
      </c>
      <c r="BP61" s="61">
        <f t="shared" si="261"/>
        <v>0</v>
      </c>
      <c r="BQ61" s="47">
        <f t="shared" ref="BQ61" si="262">BN61+BO61-BP61</f>
        <v>38846</v>
      </c>
      <c r="BS61" s="29" t="s">
        <v>51</v>
      </c>
      <c r="BT61" s="30">
        <v>3100</v>
      </c>
      <c r="BU61" s="61">
        <f>SUM(BU62:BU67)</f>
        <v>38846</v>
      </c>
      <c r="BV61" s="61">
        <f t="shared" ref="BV61:BW61" si="263">SUM(BV62:BV67)</f>
        <v>0</v>
      </c>
      <c r="BW61" s="61">
        <f t="shared" si="263"/>
        <v>0</v>
      </c>
      <c r="BX61" s="47">
        <f t="shared" ref="BX61" si="264">BU61+BV61-BW61</f>
        <v>38846</v>
      </c>
      <c r="BZ61" s="29" t="s">
        <v>51</v>
      </c>
      <c r="CA61" s="30">
        <v>3100</v>
      </c>
      <c r="CB61" s="61">
        <f>SUM(CB62:CB67)</f>
        <v>38846</v>
      </c>
      <c r="CC61" s="61">
        <f t="shared" ref="CC61:CD61" si="265">SUM(CC62:CC67)</f>
        <v>0</v>
      </c>
      <c r="CD61" s="61">
        <f t="shared" si="265"/>
        <v>0</v>
      </c>
      <c r="CE61" s="47">
        <f t="shared" ref="CE61" si="266">CB61+CC61-CD61</f>
        <v>38846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206"/>
        <v>0</v>
      </c>
      <c r="H62" s="21" t="s">
        <v>52</v>
      </c>
      <c r="I62" s="16">
        <v>3110</v>
      </c>
      <c r="J62" s="50">
        <f t="shared" si="104"/>
        <v>0</v>
      </c>
      <c r="K62" s="50"/>
      <c r="L62" s="50"/>
      <c r="M62" s="45">
        <f t="shared" si="207"/>
        <v>0</v>
      </c>
      <c r="O62" s="21" t="s">
        <v>52</v>
      </c>
      <c r="P62" s="16">
        <v>3110</v>
      </c>
      <c r="Q62" s="50">
        <f t="shared" si="105"/>
        <v>0</v>
      </c>
      <c r="R62" s="50"/>
      <c r="S62" s="50"/>
      <c r="T62" s="45">
        <f t="shared" si="208"/>
        <v>0</v>
      </c>
      <c r="V62" s="21" t="s">
        <v>52</v>
      </c>
      <c r="W62" s="16">
        <v>3110</v>
      </c>
      <c r="X62" s="50">
        <f t="shared" si="106"/>
        <v>0</v>
      </c>
      <c r="Y62" s="50"/>
      <c r="Z62" s="50"/>
      <c r="AA62" s="45">
        <f t="shared" si="209"/>
        <v>0</v>
      </c>
      <c r="AB62" s="28"/>
      <c r="AC62" s="21" t="s">
        <v>52</v>
      </c>
      <c r="AD62" s="16">
        <v>3110</v>
      </c>
      <c r="AE62" s="50">
        <f t="shared" si="107"/>
        <v>0</v>
      </c>
      <c r="AF62" s="50"/>
      <c r="AG62" s="50"/>
      <c r="AH62" s="45">
        <f t="shared" si="210"/>
        <v>0</v>
      </c>
      <c r="AI62" s="28"/>
      <c r="AJ62" s="21" t="s">
        <v>52</v>
      </c>
      <c r="AK62" s="16">
        <v>3110</v>
      </c>
      <c r="AL62" s="50">
        <f t="shared" si="108"/>
        <v>0</v>
      </c>
      <c r="AM62" s="50"/>
      <c r="AN62" s="50"/>
      <c r="AO62" s="45">
        <f t="shared" si="211"/>
        <v>0</v>
      </c>
      <c r="AQ62" s="21" t="s">
        <v>52</v>
      </c>
      <c r="AR62" s="16">
        <v>3110</v>
      </c>
      <c r="AS62" s="50">
        <f t="shared" si="109"/>
        <v>0</v>
      </c>
      <c r="AT62" s="50"/>
      <c r="AU62" s="50"/>
      <c r="AV62" s="45">
        <f t="shared" si="212"/>
        <v>0</v>
      </c>
      <c r="AX62" s="21" t="s">
        <v>52</v>
      </c>
      <c r="AY62" s="16">
        <v>3110</v>
      </c>
      <c r="AZ62" s="50">
        <f t="shared" si="110"/>
        <v>0</v>
      </c>
      <c r="BA62" s="50"/>
      <c r="BB62" s="50"/>
      <c r="BC62" s="45">
        <f t="shared" si="213"/>
        <v>0</v>
      </c>
      <c r="BE62" s="21" t="s">
        <v>52</v>
      </c>
      <c r="BF62" s="16">
        <v>3110</v>
      </c>
      <c r="BG62" s="50">
        <f t="shared" si="111"/>
        <v>0</v>
      </c>
      <c r="BH62" s="50"/>
      <c r="BI62" s="50"/>
      <c r="BJ62" s="45">
        <f t="shared" si="214"/>
        <v>0</v>
      </c>
      <c r="BL62" s="21" t="s">
        <v>52</v>
      </c>
      <c r="BM62" s="16">
        <v>3110</v>
      </c>
      <c r="BN62" s="50">
        <f t="shared" si="112"/>
        <v>0</v>
      </c>
      <c r="BO62" s="50"/>
      <c r="BP62" s="50"/>
      <c r="BQ62" s="45">
        <f t="shared" si="215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216"/>
        <v>0</v>
      </c>
      <c r="BZ62" s="21" t="s">
        <v>52</v>
      </c>
      <c r="CA62" s="16">
        <v>3110</v>
      </c>
      <c r="CB62" s="50">
        <f t="shared" si="114"/>
        <v>0</v>
      </c>
      <c r="CC62" s="50"/>
      <c r="CD62" s="50"/>
      <c r="CE62" s="45">
        <f t="shared" si="217"/>
        <v>0</v>
      </c>
    </row>
    <row r="63" spans="1:83" s="88" customFormat="1" ht="15.75" customHeight="1" thickBot="1">
      <c r="A63" s="34" t="s">
        <v>143</v>
      </c>
      <c r="B63" s="16">
        <v>3110</v>
      </c>
      <c r="C63" s="50"/>
      <c r="D63" s="50"/>
      <c r="E63" s="50"/>
      <c r="F63" s="45">
        <f t="shared" si="206"/>
        <v>0</v>
      </c>
      <c r="H63" s="34" t="s">
        <v>143</v>
      </c>
      <c r="I63" s="16">
        <v>3110</v>
      </c>
      <c r="J63" s="41">
        <f t="shared" si="104"/>
        <v>0</v>
      </c>
      <c r="K63" s="50"/>
      <c r="L63" s="50"/>
      <c r="M63" s="45">
        <f t="shared" si="207"/>
        <v>0</v>
      </c>
      <c r="O63" s="34" t="s">
        <v>143</v>
      </c>
      <c r="P63" s="16">
        <v>3110</v>
      </c>
      <c r="Q63" s="41">
        <f t="shared" si="105"/>
        <v>0</v>
      </c>
      <c r="R63" s="50"/>
      <c r="S63" s="50"/>
      <c r="T63" s="45">
        <f t="shared" si="208"/>
        <v>0</v>
      </c>
      <c r="V63" s="34" t="s">
        <v>143</v>
      </c>
      <c r="W63" s="16">
        <v>3110</v>
      </c>
      <c r="X63" s="41">
        <f t="shared" si="106"/>
        <v>0</v>
      </c>
      <c r="Y63" s="50"/>
      <c r="Z63" s="50"/>
      <c r="AA63" s="45">
        <f t="shared" si="209"/>
        <v>0</v>
      </c>
      <c r="AC63" s="34" t="s">
        <v>143</v>
      </c>
      <c r="AD63" s="16">
        <v>3110</v>
      </c>
      <c r="AE63" s="41">
        <f t="shared" si="107"/>
        <v>0</v>
      </c>
      <c r="AF63" s="50"/>
      <c r="AG63" s="50"/>
      <c r="AH63" s="45">
        <f t="shared" si="210"/>
        <v>0</v>
      </c>
      <c r="AJ63" s="34" t="s">
        <v>143</v>
      </c>
      <c r="AK63" s="16">
        <v>3110</v>
      </c>
      <c r="AL63" s="41">
        <f t="shared" si="108"/>
        <v>0</v>
      </c>
      <c r="AM63" s="50"/>
      <c r="AN63" s="50"/>
      <c r="AO63" s="45">
        <f t="shared" si="211"/>
        <v>0</v>
      </c>
      <c r="AQ63" s="34" t="s">
        <v>143</v>
      </c>
      <c r="AR63" s="16">
        <v>3110</v>
      </c>
      <c r="AS63" s="41">
        <f t="shared" si="109"/>
        <v>0</v>
      </c>
      <c r="AT63" s="50"/>
      <c r="AU63" s="50"/>
      <c r="AV63" s="45">
        <f t="shared" si="212"/>
        <v>0</v>
      </c>
      <c r="AX63" s="34" t="s">
        <v>143</v>
      </c>
      <c r="AY63" s="16">
        <v>3110</v>
      </c>
      <c r="AZ63" s="41">
        <f t="shared" si="110"/>
        <v>0</v>
      </c>
      <c r="BA63" s="50"/>
      <c r="BB63" s="50"/>
      <c r="BC63" s="45">
        <f t="shared" si="213"/>
        <v>0</v>
      </c>
      <c r="BE63" s="34" t="s">
        <v>143</v>
      </c>
      <c r="BF63" s="16">
        <v>3110</v>
      </c>
      <c r="BG63" s="41">
        <f t="shared" si="111"/>
        <v>0</v>
      </c>
      <c r="BH63" s="50"/>
      <c r="BI63" s="50"/>
      <c r="BJ63" s="45">
        <f t="shared" si="214"/>
        <v>0</v>
      </c>
      <c r="BL63" s="34" t="s">
        <v>143</v>
      </c>
      <c r="BM63" s="16">
        <v>3110</v>
      </c>
      <c r="BN63" s="41">
        <f t="shared" si="112"/>
        <v>0</v>
      </c>
      <c r="BO63" s="50"/>
      <c r="BP63" s="50"/>
      <c r="BQ63" s="45">
        <f t="shared" si="215"/>
        <v>0</v>
      </c>
      <c r="BS63" s="34" t="s">
        <v>143</v>
      </c>
      <c r="BT63" s="16">
        <v>3110</v>
      </c>
      <c r="BU63" s="41">
        <f t="shared" si="113"/>
        <v>0</v>
      </c>
      <c r="BV63" s="50"/>
      <c r="BW63" s="50"/>
      <c r="BX63" s="45">
        <f t="shared" si="216"/>
        <v>0</v>
      </c>
      <c r="BZ63" s="34" t="s">
        <v>143</v>
      </c>
      <c r="CA63" s="16">
        <v>3110</v>
      </c>
      <c r="CB63" s="41">
        <f t="shared" si="114"/>
        <v>0</v>
      </c>
      <c r="CC63" s="50"/>
      <c r="CD63" s="50"/>
      <c r="CE63" s="45">
        <f t="shared" si="217"/>
        <v>0</v>
      </c>
    </row>
    <row r="64" spans="1:83" s="88" customFormat="1" ht="15.75" customHeight="1" thickBot="1">
      <c r="A64" s="34" t="s">
        <v>144</v>
      </c>
      <c r="B64" s="16">
        <v>3110</v>
      </c>
      <c r="C64" s="50"/>
      <c r="D64" s="50"/>
      <c r="E64" s="50"/>
      <c r="F64" s="45">
        <f t="shared" si="206"/>
        <v>0</v>
      </c>
      <c r="H64" s="34" t="s">
        <v>144</v>
      </c>
      <c r="I64" s="16">
        <v>3110</v>
      </c>
      <c r="J64" s="41">
        <f t="shared" si="104"/>
        <v>0</v>
      </c>
      <c r="K64" s="50"/>
      <c r="L64" s="50"/>
      <c r="M64" s="45">
        <f t="shared" si="207"/>
        <v>0</v>
      </c>
      <c r="O64" s="34" t="s">
        <v>144</v>
      </c>
      <c r="P64" s="16">
        <v>3110</v>
      </c>
      <c r="Q64" s="41">
        <f t="shared" si="105"/>
        <v>0</v>
      </c>
      <c r="R64" s="50"/>
      <c r="S64" s="50"/>
      <c r="T64" s="45">
        <f t="shared" si="208"/>
        <v>0</v>
      </c>
      <c r="V64" s="34" t="s">
        <v>144</v>
      </c>
      <c r="W64" s="16">
        <v>3110</v>
      </c>
      <c r="X64" s="41">
        <f t="shared" si="106"/>
        <v>0</v>
      </c>
      <c r="Y64" s="50"/>
      <c r="Z64" s="50"/>
      <c r="AA64" s="45">
        <f t="shared" si="209"/>
        <v>0</v>
      </c>
      <c r="AC64" s="34" t="s">
        <v>144</v>
      </c>
      <c r="AD64" s="16">
        <v>3110</v>
      </c>
      <c r="AE64" s="41">
        <f t="shared" si="107"/>
        <v>0</v>
      </c>
      <c r="AF64" s="50"/>
      <c r="AG64" s="50"/>
      <c r="AH64" s="45">
        <f t="shared" si="210"/>
        <v>0</v>
      </c>
      <c r="AJ64" s="34" t="s">
        <v>144</v>
      </c>
      <c r="AK64" s="16">
        <v>3110</v>
      </c>
      <c r="AL64" s="41">
        <f t="shared" si="108"/>
        <v>0</v>
      </c>
      <c r="AM64" s="50"/>
      <c r="AN64" s="50"/>
      <c r="AO64" s="45">
        <f t="shared" si="211"/>
        <v>0</v>
      </c>
      <c r="AQ64" s="34" t="s">
        <v>144</v>
      </c>
      <c r="AR64" s="16">
        <v>3110</v>
      </c>
      <c r="AS64" s="41">
        <f t="shared" si="109"/>
        <v>0</v>
      </c>
      <c r="AT64" s="50"/>
      <c r="AU64" s="50"/>
      <c r="AV64" s="45">
        <f t="shared" si="212"/>
        <v>0</v>
      </c>
      <c r="AX64" s="34" t="s">
        <v>144</v>
      </c>
      <c r="AY64" s="16">
        <v>3110</v>
      </c>
      <c r="AZ64" s="41">
        <f t="shared" si="110"/>
        <v>0</v>
      </c>
      <c r="BA64" s="50"/>
      <c r="BB64" s="50"/>
      <c r="BC64" s="45">
        <f t="shared" si="213"/>
        <v>0</v>
      </c>
      <c r="BE64" s="34" t="s">
        <v>144</v>
      </c>
      <c r="BF64" s="16">
        <v>3110</v>
      </c>
      <c r="BG64" s="41">
        <f t="shared" si="111"/>
        <v>0</v>
      </c>
      <c r="BH64" s="50"/>
      <c r="BI64" s="50"/>
      <c r="BJ64" s="45">
        <f t="shared" si="214"/>
        <v>0</v>
      </c>
      <c r="BL64" s="34" t="s">
        <v>144</v>
      </c>
      <c r="BM64" s="16">
        <v>3110</v>
      </c>
      <c r="BN64" s="41">
        <f t="shared" si="112"/>
        <v>0</v>
      </c>
      <c r="BO64" s="50"/>
      <c r="BP64" s="50"/>
      <c r="BQ64" s="45">
        <f t="shared" si="215"/>
        <v>0</v>
      </c>
      <c r="BS64" s="34" t="s">
        <v>144</v>
      </c>
      <c r="BT64" s="16">
        <v>3110</v>
      </c>
      <c r="BU64" s="41">
        <f t="shared" si="113"/>
        <v>0</v>
      </c>
      <c r="BV64" s="50"/>
      <c r="BW64" s="50"/>
      <c r="BX64" s="45">
        <f t="shared" si="216"/>
        <v>0</v>
      </c>
      <c r="BZ64" s="34" t="s">
        <v>144</v>
      </c>
      <c r="CA64" s="16">
        <v>3110</v>
      </c>
      <c r="CB64" s="41">
        <f t="shared" si="114"/>
        <v>0</v>
      </c>
      <c r="CC64" s="50"/>
      <c r="CD64" s="50"/>
      <c r="CE64" s="45">
        <f t="shared" si="217"/>
        <v>0</v>
      </c>
    </row>
    <row r="65" spans="1:83" s="88" customFormat="1" ht="15.75" customHeight="1" thickBot="1">
      <c r="A65" s="34" t="s">
        <v>145</v>
      </c>
      <c r="B65" s="16">
        <v>3110</v>
      </c>
      <c r="C65" s="50"/>
      <c r="D65" s="50"/>
      <c r="E65" s="50"/>
      <c r="F65" s="45">
        <f t="shared" si="206"/>
        <v>0</v>
      </c>
      <c r="H65" s="34" t="s">
        <v>145</v>
      </c>
      <c r="I65" s="16">
        <v>3110</v>
      </c>
      <c r="J65" s="41">
        <f t="shared" si="104"/>
        <v>0</v>
      </c>
      <c r="K65" s="50"/>
      <c r="L65" s="50"/>
      <c r="M65" s="45">
        <f t="shared" si="207"/>
        <v>0</v>
      </c>
      <c r="O65" s="34" t="s">
        <v>145</v>
      </c>
      <c r="P65" s="16">
        <v>3110</v>
      </c>
      <c r="Q65" s="41">
        <f t="shared" si="105"/>
        <v>0</v>
      </c>
      <c r="R65" s="50"/>
      <c r="S65" s="50"/>
      <c r="T65" s="45">
        <f t="shared" si="208"/>
        <v>0</v>
      </c>
      <c r="V65" s="34" t="s">
        <v>145</v>
      </c>
      <c r="W65" s="16">
        <v>3110</v>
      </c>
      <c r="X65" s="41">
        <f t="shared" si="106"/>
        <v>0</v>
      </c>
      <c r="Y65" s="50"/>
      <c r="Z65" s="50"/>
      <c r="AA65" s="45">
        <f t="shared" si="209"/>
        <v>0</v>
      </c>
      <c r="AC65" s="34" t="s">
        <v>145</v>
      </c>
      <c r="AD65" s="16">
        <v>3110</v>
      </c>
      <c r="AE65" s="41">
        <f t="shared" si="107"/>
        <v>0</v>
      </c>
      <c r="AF65" s="50"/>
      <c r="AG65" s="50"/>
      <c r="AH65" s="45">
        <f t="shared" si="210"/>
        <v>0</v>
      </c>
      <c r="AJ65" s="34" t="s">
        <v>145</v>
      </c>
      <c r="AK65" s="16">
        <v>3110</v>
      </c>
      <c r="AL65" s="41">
        <f t="shared" si="108"/>
        <v>0</v>
      </c>
      <c r="AM65" s="50"/>
      <c r="AN65" s="50"/>
      <c r="AO65" s="45">
        <f t="shared" si="211"/>
        <v>0</v>
      </c>
      <c r="AQ65" s="34" t="s">
        <v>145</v>
      </c>
      <c r="AR65" s="16">
        <v>3110</v>
      </c>
      <c r="AS65" s="41">
        <f t="shared" si="109"/>
        <v>0</v>
      </c>
      <c r="AT65" s="50"/>
      <c r="AU65" s="50"/>
      <c r="AV65" s="45">
        <f t="shared" si="212"/>
        <v>0</v>
      </c>
      <c r="AX65" s="34" t="s">
        <v>145</v>
      </c>
      <c r="AY65" s="16">
        <v>3110</v>
      </c>
      <c r="AZ65" s="41">
        <f t="shared" si="110"/>
        <v>0</v>
      </c>
      <c r="BA65" s="50">
        <v>38846</v>
      </c>
      <c r="BB65" s="50"/>
      <c r="BC65" s="45">
        <f t="shared" si="213"/>
        <v>38846</v>
      </c>
      <c r="BE65" s="34" t="s">
        <v>145</v>
      </c>
      <c r="BF65" s="16">
        <v>3110</v>
      </c>
      <c r="BG65" s="41">
        <f t="shared" si="111"/>
        <v>38846</v>
      </c>
      <c r="BH65" s="50"/>
      <c r="BI65" s="50"/>
      <c r="BJ65" s="45">
        <f t="shared" si="214"/>
        <v>38846</v>
      </c>
      <c r="BL65" s="34" t="s">
        <v>145</v>
      </c>
      <c r="BM65" s="16">
        <v>3110</v>
      </c>
      <c r="BN65" s="41">
        <f t="shared" si="112"/>
        <v>38846</v>
      </c>
      <c r="BO65" s="50"/>
      <c r="BP65" s="50"/>
      <c r="BQ65" s="45">
        <f t="shared" si="215"/>
        <v>38846</v>
      </c>
      <c r="BS65" s="34" t="s">
        <v>145</v>
      </c>
      <c r="BT65" s="16">
        <v>3110</v>
      </c>
      <c r="BU65" s="41">
        <f t="shared" si="113"/>
        <v>38846</v>
      </c>
      <c r="BV65" s="50"/>
      <c r="BW65" s="50"/>
      <c r="BX65" s="45">
        <f t="shared" si="216"/>
        <v>38846</v>
      </c>
      <c r="BZ65" s="34" t="s">
        <v>145</v>
      </c>
      <c r="CA65" s="16">
        <v>3110</v>
      </c>
      <c r="CB65" s="41">
        <f t="shared" si="114"/>
        <v>38846</v>
      </c>
      <c r="CC65" s="50"/>
      <c r="CD65" s="50"/>
      <c r="CE65" s="45">
        <f t="shared" si="217"/>
        <v>38846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206"/>
        <v>0</v>
      </c>
      <c r="H66" s="21" t="s">
        <v>53</v>
      </c>
      <c r="I66" s="16">
        <v>3120</v>
      </c>
      <c r="J66" s="50">
        <f t="shared" si="104"/>
        <v>0</v>
      </c>
      <c r="K66" s="50"/>
      <c r="L66" s="50"/>
      <c r="M66" s="45">
        <f t="shared" si="207"/>
        <v>0</v>
      </c>
      <c r="O66" s="21" t="s">
        <v>53</v>
      </c>
      <c r="P66" s="16">
        <v>3120</v>
      </c>
      <c r="Q66" s="50">
        <f t="shared" si="105"/>
        <v>0</v>
      </c>
      <c r="R66" s="50"/>
      <c r="S66" s="50"/>
      <c r="T66" s="45">
        <f t="shared" si="208"/>
        <v>0</v>
      </c>
      <c r="V66" s="21" t="s">
        <v>53</v>
      </c>
      <c r="W66" s="16">
        <v>3120</v>
      </c>
      <c r="X66" s="50">
        <f t="shared" si="106"/>
        <v>0</v>
      </c>
      <c r="Y66" s="50"/>
      <c r="Z66" s="50"/>
      <c r="AA66" s="45">
        <f t="shared" si="209"/>
        <v>0</v>
      </c>
      <c r="AB66" s="28"/>
      <c r="AC66" s="21" t="s">
        <v>53</v>
      </c>
      <c r="AD66" s="16">
        <v>3120</v>
      </c>
      <c r="AE66" s="50">
        <f t="shared" si="107"/>
        <v>0</v>
      </c>
      <c r="AF66" s="50"/>
      <c r="AG66" s="50"/>
      <c r="AH66" s="45">
        <f t="shared" si="210"/>
        <v>0</v>
      </c>
      <c r="AI66" s="28"/>
      <c r="AJ66" s="21" t="s">
        <v>53</v>
      </c>
      <c r="AK66" s="16">
        <v>3120</v>
      </c>
      <c r="AL66" s="50">
        <f t="shared" si="108"/>
        <v>0</v>
      </c>
      <c r="AM66" s="50"/>
      <c r="AN66" s="50"/>
      <c r="AO66" s="45">
        <f t="shared" si="211"/>
        <v>0</v>
      </c>
      <c r="AQ66" s="21" t="s">
        <v>53</v>
      </c>
      <c r="AR66" s="16">
        <v>3120</v>
      </c>
      <c r="AS66" s="50">
        <f t="shared" si="109"/>
        <v>0</v>
      </c>
      <c r="AT66" s="50"/>
      <c r="AU66" s="50"/>
      <c r="AV66" s="45">
        <f t="shared" si="212"/>
        <v>0</v>
      </c>
      <c r="AX66" s="21" t="s">
        <v>53</v>
      </c>
      <c r="AY66" s="16">
        <v>3120</v>
      </c>
      <c r="AZ66" s="50">
        <f t="shared" si="110"/>
        <v>0</v>
      </c>
      <c r="BA66" s="50"/>
      <c r="BB66" s="50"/>
      <c r="BC66" s="45">
        <f t="shared" si="213"/>
        <v>0</v>
      </c>
      <c r="BE66" s="21" t="s">
        <v>53</v>
      </c>
      <c r="BF66" s="16">
        <v>3120</v>
      </c>
      <c r="BG66" s="50">
        <f t="shared" si="111"/>
        <v>0</v>
      </c>
      <c r="BH66" s="50"/>
      <c r="BI66" s="50"/>
      <c r="BJ66" s="45">
        <f t="shared" si="214"/>
        <v>0</v>
      </c>
      <c r="BL66" s="21" t="s">
        <v>53</v>
      </c>
      <c r="BM66" s="16">
        <v>3120</v>
      </c>
      <c r="BN66" s="50">
        <f t="shared" si="112"/>
        <v>0</v>
      </c>
      <c r="BO66" s="50"/>
      <c r="BP66" s="50"/>
      <c r="BQ66" s="45">
        <f t="shared" si="215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216"/>
        <v>0</v>
      </c>
      <c r="BZ66" s="21" t="s">
        <v>53</v>
      </c>
      <c r="CA66" s="16">
        <v>3120</v>
      </c>
      <c r="CB66" s="50">
        <f t="shared" si="114"/>
        <v>0</v>
      </c>
      <c r="CC66" s="50"/>
      <c r="CD66" s="50"/>
      <c r="CE66" s="45">
        <f t="shared" si="217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206"/>
        <v>0</v>
      </c>
      <c r="H67" s="21" t="s">
        <v>54</v>
      </c>
      <c r="I67" s="16">
        <v>3130</v>
      </c>
      <c r="J67" s="50">
        <f t="shared" si="104"/>
        <v>0</v>
      </c>
      <c r="K67" s="50"/>
      <c r="L67" s="50"/>
      <c r="M67" s="45">
        <f t="shared" si="207"/>
        <v>0</v>
      </c>
      <c r="O67" s="21" t="s">
        <v>54</v>
      </c>
      <c r="P67" s="16">
        <v>3130</v>
      </c>
      <c r="Q67" s="50">
        <f t="shared" si="105"/>
        <v>0</v>
      </c>
      <c r="R67" s="50"/>
      <c r="S67" s="50"/>
      <c r="T67" s="45">
        <f t="shared" si="208"/>
        <v>0</v>
      </c>
      <c r="V67" s="21" t="s">
        <v>54</v>
      </c>
      <c r="W67" s="16">
        <v>3130</v>
      </c>
      <c r="X67" s="50">
        <f t="shared" si="106"/>
        <v>0</v>
      </c>
      <c r="Y67" s="50"/>
      <c r="Z67" s="50"/>
      <c r="AA67" s="45">
        <f t="shared" si="209"/>
        <v>0</v>
      </c>
      <c r="AB67" s="28"/>
      <c r="AC67" s="21" t="s">
        <v>54</v>
      </c>
      <c r="AD67" s="16">
        <v>3130</v>
      </c>
      <c r="AE67" s="50">
        <f t="shared" si="107"/>
        <v>0</v>
      </c>
      <c r="AF67" s="50"/>
      <c r="AG67" s="50"/>
      <c r="AH67" s="45">
        <f t="shared" si="210"/>
        <v>0</v>
      </c>
      <c r="AI67" s="28"/>
      <c r="AJ67" s="21" t="s">
        <v>54</v>
      </c>
      <c r="AK67" s="16">
        <v>3130</v>
      </c>
      <c r="AL67" s="50">
        <f t="shared" si="108"/>
        <v>0</v>
      </c>
      <c r="AM67" s="50"/>
      <c r="AN67" s="50"/>
      <c r="AO67" s="45">
        <f t="shared" si="211"/>
        <v>0</v>
      </c>
      <c r="AQ67" s="21" t="s">
        <v>54</v>
      </c>
      <c r="AR67" s="16">
        <v>3130</v>
      </c>
      <c r="AS67" s="50">
        <f t="shared" si="109"/>
        <v>0</v>
      </c>
      <c r="AT67" s="50"/>
      <c r="AU67" s="50"/>
      <c r="AV67" s="45">
        <f t="shared" si="212"/>
        <v>0</v>
      </c>
      <c r="AX67" s="21" t="s">
        <v>54</v>
      </c>
      <c r="AY67" s="16">
        <v>3130</v>
      </c>
      <c r="AZ67" s="50">
        <f t="shared" si="110"/>
        <v>0</v>
      </c>
      <c r="BA67" s="50"/>
      <c r="BB67" s="50"/>
      <c r="BC67" s="45">
        <f t="shared" si="213"/>
        <v>0</v>
      </c>
      <c r="BE67" s="21" t="s">
        <v>54</v>
      </c>
      <c r="BF67" s="16">
        <v>3130</v>
      </c>
      <c r="BG67" s="50">
        <f t="shared" si="111"/>
        <v>0</v>
      </c>
      <c r="BH67" s="50"/>
      <c r="BI67" s="50"/>
      <c r="BJ67" s="45">
        <f t="shared" si="214"/>
        <v>0</v>
      </c>
      <c r="BL67" s="21" t="s">
        <v>54</v>
      </c>
      <c r="BM67" s="16">
        <v>3130</v>
      </c>
      <c r="BN67" s="50">
        <f t="shared" si="112"/>
        <v>0</v>
      </c>
      <c r="BO67" s="50"/>
      <c r="BP67" s="50"/>
      <c r="BQ67" s="45">
        <f t="shared" si="215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216"/>
        <v>0</v>
      </c>
      <c r="BZ67" s="21" t="s">
        <v>54</v>
      </c>
      <c r="CA67" s="16">
        <v>3130</v>
      </c>
      <c r="CB67" s="50">
        <f t="shared" si="114"/>
        <v>0</v>
      </c>
      <c r="CC67" s="50"/>
      <c r="CD67" s="50"/>
      <c r="CE67" s="45">
        <f t="shared" si="217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8" s="27" customFormat="1" ht="15.75" customHeight="1"/>
    <row r="98" spans="7:28" s="27" customFormat="1" ht="15.75" customHeight="1"/>
    <row r="99" spans="7:28" s="27" customFormat="1" ht="15.75" customHeight="1"/>
    <row r="100" spans="7:28" s="27" customFormat="1" ht="15.75" customHeight="1"/>
    <row r="101" spans="7:28" s="27" customFormat="1" ht="15.75" customHeight="1"/>
    <row r="102" spans="7:28" s="27" customFormat="1" ht="15.75" customHeight="1"/>
    <row r="103" spans="7:28" s="27" customFormat="1" ht="15.75" customHeight="1"/>
    <row r="104" spans="7:28" s="27" customFormat="1" ht="15.75" customHeight="1"/>
    <row r="105" spans="7:28" s="27" customFormat="1" ht="15.75" customHeight="1"/>
    <row r="106" spans="7:28" s="27" customFormat="1" ht="25.5" customHeight="1"/>
    <row r="107" spans="7:28" s="27" customFormat="1" ht="15.75" customHeight="1"/>
    <row r="108" spans="7:28" s="27" customFormat="1" ht="15.75" customHeight="1"/>
    <row r="109" spans="7:28" s="27" customFormat="1" ht="42.6" customHeight="1"/>
    <row r="110" spans="7:28" s="27" customFormat="1" ht="15.75" customHeight="1"/>
    <row r="111" spans="7:28" s="28" customFormat="1" ht="15.75" customHeight="1">
      <c r="G111" s="11"/>
      <c r="V111" s="27"/>
      <c r="W111" s="27"/>
      <c r="X111" s="27"/>
      <c r="Y111" s="27"/>
      <c r="Z111" s="27"/>
      <c r="AA111" s="27"/>
      <c r="AB111" s="27"/>
    </row>
    <row r="112" spans="7:28" s="28" customFormat="1" ht="36" customHeight="1">
      <c r="V112" s="27"/>
      <c r="W112" s="27"/>
      <c r="X112" s="27"/>
      <c r="Y112" s="27"/>
      <c r="Z112" s="27"/>
      <c r="AA112" s="27"/>
      <c r="AB112" s="27"/>
    </row>
    <row r="113" spans="22:28" s="28" customFormat="1" ht="15.75" customHeight="1">
      <c r="V113" s="27"/>
      <c r="W113" s="27"/>
      <c r="X113" s="27"/>
      <c r="Y113" s="27"/>
      <c r="Z113" s="27"/>
      <c r="AA113" s="27"/>
      <c r="AB113" s="27"/>
    </row>
    <row r="114" spans="22:28" s="28" customFormat="1" ht="15.75" customHeight="1">
      <c r="V114" s="27"/>
      <c r="W114" s="27"/>
      <c r="X114" s="27"/>
      <c r="Y114" s="27"/>
      <c r="Z114" s="27"/>
      <c r="AA114" s="27"/>
      <c r="AB114" s="27"/>
    </row>
    <row r="115" spans="22:28" s="32" customFormat="1" ht="15.75" customHeight="1">
      <c r="V115" s="27"/>
      <c r="W115" s="27"/>
      <c r="X115" s="27"/>
      <c r="Y115" s="27"/>
      <c r="Z115" s="27"/>
      <c r="AA115" s="27"/>
      <c r="AB115" s="27"/>
    </row>
    <row r="116" spans="22:28" s="32" customFormat="1" ht="15.75" customHeight="1">
      <c r="V116" s="27"/>
      <c r="W116" s="27"/>
      <c r="X116" s="27"/>
      <c r="Y116" s="27"/>
      <c r="Z116" s="27"/>
      <c r="AA116" s="27"/>
      <c r="AB116" s="27"/>
    </row>
    <row r="117" spans="22:28" s="32" customFormat="1" ht="15.75" customHeight="1">
      <c r="V117" s="27"/>
      <c r="W117" s="27"/>
      <c r="X117" s="27"/>
      <c r="Y117" s="27"/>
      <c r="Z117" s="27"/>
      <c r="AA117" s="27"/>
      <c r="AB117" s="27"/>
    </row>
    <row r="118" spans="22:28" s="32" customFormat="1" ht="15.75" customHeight="1">
      <c r="V118" s="27"/>
      <c r="W118" s="27"/>
      <c r="X118" s="27"/>
      <c r="Y118" s="27"/>
      <c r="Z118" s="27"/>
      <c r="AA118" s="27"/>
      <c r="AB118" s="27"/>
    </row>
    <row r="119" spans="22:28" s="28" customFormat="1" ht="15.75" customHeight="1">
      <c r="V119" s="27"/>
      <c r="W119" s="27"/>
      <c r="X119" s="27"/>
      <c r="Y119" s="27"/>
      <c r="Z119" s="27"/>
      <c r="AA119" s="27"/>
      <c r="AB119" s="27"/>
    </row>
    <row r="120" spans="22:28" s="28" customFormat="1" ht="15.75" customHeight="1">
      <c r="V120" s="27"/>
      <c r="W120" s="27"/>
      <c r="X120" s="27"/>
      <c r="Y120" s="27"/>
      <c r="Z120" s="27"/>
      <c r="AA120" s="27"/>
      <c r="AB120" s="27"/>
    </row>
    <row r="121" spans="22:28" s="28" customFormat="1" ht="15.75" customHeight="1">
      <c r="V121" s="27"/>
      <c r="W121" s="27"/>
      <c r="X121" s="27"/>
      <c r="Y121" s="27"/>
      <c r="Z121" s="27"/>
      <c r="AA121" s="27"/>
      <c r="AB121" s="27"/>
    </row>
    <row r="122" spans="22:28" s="28" customFormat="1" ht="15.75" customHeight="1"/>
    <row r="123" spans="22:28" s="28" customForma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7:28" s="28" customFormat="1" ht="15.75" customHeight="1"/>
    <row r="146" spans="7:28" s="28" customFormat="1" ht="25.5" customHeight="1"/>
    <row r="147" spans="7:28" s="28" customFormat="1" ht="15.75" customHeight="1"/>
    <row r="148" spans="7:28" s="27" customFormat="1" ht="15.75" customHeight="1"/>
    <row r="149" spans="7:28" s="27" customFormat="1" ht="39" customHeight="1"/>
    <row r="150" spans="7:28" s="27" customFormat="1" ht="15.75" customHeight="1"/>
    <row r="151" spans="7:28" s="28" customFormat="1" ht="15.75" customHeight="1">
      <c r="G151" s="11"/>
      <c r="V151" s="27"/>
      <c r="W151" s="27"/>
      <c r="X151" s="27"/>
      <c r="Y151" s="27"/>
      <c r="Z151" s="27"/>
      <c r="AA151" s="27"/>
      <c r="AB151" s="27"/>
    </row>
    <row r="152" spans="7:28" s="28" customFormat="1" ht="36" customHeight="1">
      <c r="V152" s="27"/>
      <c r="W152" s="27"/>
      <c r="X152" s="27"/>
      <c r="Y152" s="27"/>
      <c r="Z152" s="27"/>
      <c r="AA152" s="27"/>
      <c r="AB152" s="27"/>
    </row>
    <row r="153" spans="7:28" s="28" customFormat="1" ht="15.75" customHeight="1">
      <c r="V153" s="27"/>
      <c r="W153" s="27"/>
      <c r="X153" s="27"/>
      <c r="Y153" s="27"/>
      <c r="Z153" s="27"/>
      <c r="AA153" s="27"/>
      <c r="AB153" s="27"/>
    </row>
    <row r="154" spans="7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7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7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7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7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7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7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/>
    <row r="163" spans="22:28" s="28" customFormat="1"/>
    <row r="164" spans="22:28" s="28" customFormat="1" ht="15.75" customHeight="1"/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="28" customFormat="1" ht="15.75" customHeight="1"/>
    <row r="178" s="28" customFormat="1" ht="15.75" customHeight="1"/>
    <row r="179" s="28" customFormat="1" ht="15.75" customHeight="1"/>
    <row r="180" s="28" customFormat="1" ht="15.75" customHeight="1"/>
    <row r="181" s="28" customFormat="1" ht="15.75" customHeight="1"/>
    <row r="182" s="28" customFormat="1" ht="15.75" customHeight="1"/>
    <row r="183" s="28" customFormat="1" ht="15.75" customHeight="1"/>
    <row r="184" s="28" customFormat="1" ht="15.75" customHeight="1"/>
    <row r="185" s="28" customFormat="1" ht="15.75" customHeight="1"/>
    <row r="186" s="28" customFormat="1" ht="25.5" customHeight="1"/>
    <row r="187" s="28" customFormat="1" ht="15.75" customHeight="1"/>
    <row r="188" s="27" customFormat="1" ht="15.75" customHeight="1"/>
    <row r="189" s="27" customFormat="1" ht="43.15" customHeight="1"/>
    <row r="190" s="27" customFormat="1" ht="20.25" customHeight="1"/>
    <row r="191" s="27" customFormat="1" ht="16.149999999999999" customHeight="1"/>
    <row r="192" s="27" customFormat="1" ht="48" customHeight="1"/>
    <row r="193" s="27" customFormat="1" ht="15.75" customHeight="1"/>
    <row r="194" s="27" customFormat="1" ht="15.75" customHeight="1"/>
    <row r="195" s="27" customFormat="1" ht="50.45" customHeight="1"/>
    <row r="196" s="27" customFormat="1" ht="15.75" customHeight="1"/>
    <row r="197" s="27" customFormat="1" ht="15.75" customHeight="1"/>
    <row r="198" s="27" customFormat="1" ht="44.45" customHeight="1"/>
    <row r="199" s="27" customFormat="1" ht="15.75" customHeight="1"/>
    <row r="200" s="27" customFormat="1" ht="15.75" customHeight="1"/>
    <row r="201" s="27" customFormat="1" ht="46.9" customHeight="1"/>
    <row r="202" s="27" customFormat="1" ht="15.75" customHeight="1"/>
    <row r="203" s="27" customFormat="1" ht="15.75" customHeight="1"/>
    <row r="204" s="27" customFormat="1" ht="51" customHeight="1"/>
    <row r="205" s="27" customFormat="1" ht="15.75" customHeight="1"/>
    <row r="206" s="27" customFormat="1" ht="15.75" customHeight="1"/>
    <row r="207" s="27" customFormat="1" ht="61.15" customHeight="1"/>
    <row r="208" s="27" customFormat="1" ht="15.75" customHeight="1"/>
    <row r="209" s="27" customFormat="1" ht="15.75" customHeight="1"/>
    <row r="210" s="27" customFormat="1" ht="61.15" customHeight="1"/>
    <row r="211" s="27" customFormat="1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0" manualBreakCount="10">
    <brk id="14" max="66" man="1"/>
    <brk id="21" max="66" man="1"/>
    <brk id="28" max="66" man="1"/>
    <brk id="35" max="66" man="1"/>
    <brk id="42" max="66" man="1"/>
    <brk id="49" max="66" man="1"/>
    <brk id="56" max="66" man="1"/>
    <brk id="63" max="66" man="1"/>
    <brk id="70" max="66" man="1"/>
    <brk id="77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F713"/>
  <sheetViews>
    <sheetView view="pageBreakPreview" topLeftCell="AM25" zoomScaleNormal="70" zoomScaleSheetLayoutView="100" workbookViewId="0">
      <selection activeCell="AQ52" sqref="AQ52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4.85546875" customWidth="1"/>
    <col min="10" max="10" width="19.140625" customWidth="1"/>
    <col min="11" max="11" width="15" customWidth="1"/>
    <col min="12" max="12" width="12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107</v>
      </c>
      <c r="B8" s="137"/>
      <c r="C8" s="137"/>
      <c r="D8" s="137"/>
      <c r="E8" s="137"/>
      <c r="F8" s="137"/>
      <c r="G8" s="137"/>
      <c r="H8" s="136" t="s">
        <v>107</v>
      </c>
      <c r="I8" s="137"/>
      <c r="J8" s="137"/>
      <c r="K8" s="137"/>
      <c r="L8" s="137"/>
      <c r="M8" s="137"/>
      <c r="N8" s="137"/>
      <c r="O8" s="136" t="s">
        <v>107</v>
      </c>
      <c r="P8" s="137"/>
      <c r="Q8" s="137"/>
      <c r="R8" s="137"/>
      <c r="S8" s="137"/>
      <c r="T8" s="137"/>
      <c r="U8" s="137"/>
      <c r="V8" s="136" t="s">
        <v>107</v>
      </c>
      <c r="W8" s="137"/>
      <c r="X8" s="137"/>
      <c r="Y8" s="137"/>
      <c r="Z8" s="137"/>
      <c r="AA8" s="137"/>
      <c r="AB8" s="137"/>
      <c r="AC8" s="136" t="s">
        <v>107</v>
      </c>
      <c r="AD8" s="137"/>
      <c r="AE8" s="137"/>
      <c r="AF8" s="137"/>
      <c r="AG8" s="137"/>
      <c r="AH8" s="137"/>
      <c r="AI8" s="137"/>
      <c r="AJ8" s="136" t="s">
        <v>107</v>
      </c>
      <c r="AK8" s="137"/>
      <c r="AL8" s="137"/>
      <c r="AM8" s="137"/>
      <c r="AN8" s="137"/>
      <c r="AO8" s="137"/>
      <c r="AP8" s="137"/>
      <c r="AQ8" s="136" t="s">
        <v>107</v>
      </c>
      <c r="AR8" s="137"/>
      <c r="AS8" s="137"/>
      <c r="AT8" s="137"/>
      <c r="AU8" s="137"/>
      <c r="AV8" s="137"/>
      <c r="AW8" s="137"/>
      <c r="AX8" s="136" t="s">
        <v>107</v>
      </c>
      <c r="AY8" s="137"/>
      <c r="AZ8" s="137"/>
      <c r="BA8" s="137"/>
      <c r="BB8" s="137"/>
      <c r="BC8" s="137"/>
      <c r="BD8" s="137"/>
      <c r="BE8" s="136" t="s">
        <v>107</v>
      </c>
      <c r="BF8" s="137"/>
      <c r="BG8" s="137"/>
      <c r="BH8" s="137"/>
      <c r="BI8" s="137"/>
      <c r="BJ8" s="137"/>
      <c r="BK8" s="137"/>
      <c r="BL8" s="136" t="s">
        <v>107</v>
      </c>
      <c r="BM8" s="137"/>
      <c r="BN8" s="137"/>
      <c r="BO8" s="137"/>
      <c r="BP8" s="137"/>
      <c r="BQ8" s="137"/>
      <c r="BR8" s="137"/>
      <c r="BS8" s="136" t="s">
        <v>107</v>
      </c>
      <c r="BT8" s="137"/>
      <c r="BU8" s="137"/>
      <c r="BV8" s="137"/>
      <c r="BW8" s="137"/>
      <c r="BX8" s="137"/>
      <c r="BY8" s="137"/>
      <c r="BZ8" s="136" t="s">
        <v>107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490763</v>
      </c>
      <c r="D21" s="102">
        <f t="shared" ref="D21:E21" si="0">D22+D59</f>
        <v>0</v>
      </c>
      <c r="E21" s="102">
        <f t="shared" si="0"/>
        <v>519.22</v>
      </c>
      <c r="F21" s="102">
        <f>C21+D21-E21</f>
        <v>490243.78</v>
      </c>
      <c r="G21" s="103"/>
      <c r="H21" s="100" t="s">
        <v>28</v>
      </c>
      <c r="I21" s="101" t="s">
        <v>29</v>
      </c>
      <c r="J21" s="102">
        <f>J22+J59</f>
        <v>490243.78</v>
      </c>
      <c r="K21" s="102">
        <f t="shared" ref="K21" si="1">K22+K59</f>
        <v>0</v>
      </c>
      <c r="L21" s="102">
        <f t="shared" ref="L21" si="2">L22+L59</f>
        <v>50614.600000000006</v>
      </c>
      <c r="M21" s="102">
        <f>J21+K21-L21</f>
        <v>439629.18000000005</v>
      </c>
      <c r="O21" s="100" t="s">
        <v>28</v>
      </c>
      <c r="P21" s="101" t="s">
        <v>29</v>
      </c>
      <c r="Q21" s="102">
        <f>Q22+Q59</f>
        <v>439629.18000000005</v>
      </c>
      <c r="R21" s="102">
        <f t="shared" ref="R21" si="3">R22+R59</f>
        <v>0</v>
      </c>
      <c r="S21" s="102">
        <f t="shared" ref="S21" si="4">S22+S59</f>
        <v>30365.559999999998</v>
      </c>
      <c r="T21" s="102">
        <f>Q21+R21-S21</f>
        <v>409263.62000000005</v>
      </c>
      <c r="V21" s="100" t="s">
        <v>28</v>
      </c>
      <c r="W21" s="101" t="s">
        <v>29</v>
      </c>
      <c r="X21" s="102">
        <f>X22+X59</f>
        <v>409263.62</v>
      </c>
      <c r="Y21" s="102">
        <f t="shared" ref="Y21" si="5">Y22+Y59</f>
        <v>0</v>
      </c>
      <c r="Z21" s="102">
        <f t="shared" ref="Z21" si="6">Z22+Z59</f>
        <v>50694.600000000006</v>
      </c>
      <c r="AA21" s="102">
        <f>X21+Y21-Z21</f>
        <v>358569.02</v>
      </c>
      <c r="AC21" s="100" t="s">
        <v>28</v>
      </c>
      <c r="AD21" s="101" t="s">
        <v>29</v>
      </c>
      <c r="AE21" s="102">
        <f>AE22+AE59</f>
        <v>358929.02</v>
      </c>
      <c r="AF21" s="102">
        <f t="shared" ref="AF21" si="7">AF22+AF59</f>
        <v>0</v>
      </c>
      <c r="AG21" s="102">
        <f t="shared" ref="AG21" si="8">AG22+AG59</f>
        <v>35538.58</v>
      </c>
      <c r="AH21" s="102">
        <f>AE21+AF21-AG21</f>
        <v>323390.44</v>
      </c>
      <c r="AJ21" s="100" t="s">
        <v>28</v>
      </c>
      <c r="AK21" s="101" t="s">
        <v>29</v>
      </c>
      <c r="AL21" s="102">
        <f>AL22+AL59</f>
        <v>323390.44000000006</v>
      </c>
      <c r="AM21" s="102">
        <f t="shared" ref="AM21" si="9">AM22+AM59</f>
        <v>0</v>
      </c>
      <c r="AN21" s="102">
        <f t="shared" ref="AN21" si="10">AN22+AN59</f>
        <v>1784.76</v>
      </c>
      <c r="AO21" s="102">
        <f>AL21+AM21-AN21</f>
        <v>321605.68000000005</v>
      </c>
      <c r="AQ21" s="100" t="s">
        <v>28</v>
      </c>
      <c r="AR21" s="101" t="s">
        <v>29</v>
      </c>
      <c r="AS21" s="102">
        <f>AS22+AS59</f>
        <v>321605.68</v>
      </c>
      <c r="AT21" s="102">
        <f t="shared" ref="AT21" si="11">AT22+AT59</f>
        <v>155000</v>
      </c>
      <c r="AU21" s="102">
        <f t="shared" ref="AU21" si="12">AU22+AU59</f>
        <v>7064.3</v>
      </c>
      <c r="AV21" s="102">
        <f>AS21+AT21-AU21</f>
        <v>469541.38</v>
      </c>
      <c r="AX21" s="100" t="s">
        <v>28</v>
      </c>
      <c r="AY21" s="101" t="s">
        <v>29</v>
      </c>
      <c r="AZ21" s="102">
        <f>AZ22+AZ59</f>
        <v>469541.38</v>
      </c>
      <c r="BA21" s="102">
        <f t="shared" ref="BA21" si="13">BA22+BA59</f>
        <v>109232</v>
      </c>
      <c r="BB21" s="102">
        <f t="shared" ref="BB21" si="14">BB22+BB59</f>
        <v>0</v>
      </c>
      <c r="BC21" s="102">
        <f>AZ21+BA21-BB21</f>
        <v>578773.38</v>
      </c>
      <c r="BE21" s="100" t="s">
        <v>28</v>
      </c>
      <c r="BF21" s="101" t="s">
        <v>29</v>
      </c>
      <c r="BG21" s="102">
        <f>BG22+BG59</f>
        <v>578773.38</v>
      </c>
      <c r="BH21" s="102">
        <f t="shared" ref="BH21" si="15">BH22+BH59</f>
        <v>32233</v>
      </c>
      <c r="BI21" s="102">
        <f t="shared" ref="BI21" si="16">BI22+BI59</f>
        <v>0</v>
      </c>
      <c r="BJ21" s="102">
        <f>BG21+BH21-BI21</f>
        <v>611006.38</v>
      </c>
      <c r="BL21" s="100" t="s">
        <v>28</v>
      </c>
      <c r="BM21" s="101" t="s">
        <v>29</v>
      </c>
      <c r="BN21" s="102">
        <f>BN22+BN59</f>
        <v>611006.38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611006.38</v>
      </c>
      <c r="BS21" s="100" t="s">
        <v>28</v>
      </c>
      <c r="BT21" s="101" t="s">
        <v>29</v>
      </c>
      <c r="BU21" s="102">
        <f>BU22+BU59</f>
        <v>611006.38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611006.38</v>
      </c>
      <c r="BZ21" s="100" t="s">
        <v>28</v>
      </c>
      <c r="CA21" s="101" t="s">
        <v>29</v>
      </c>
      <c r="CB21" s="102">
        <f>CB22+CB59</f>
        <v>611006.38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611006.38</v>
      </c>
    </row>
    <row r="22" spans="1:83" s="96" customFormat="1" ht="36" customHeight="1" thickBot="1">
      <c r="A22" s="92" t="s">
        <v>121</v>
      </c>
      <c r="B22" s="93">
        <v>2000</v>
      </c>
      <c r="C22" s="94">
        <f>C23+C57</f>
        <v>490763</v>
      </c>
      <c r="D22" s="94">
        <f t="shared" ref="D22:E22" si="23">D23+D57</f>
        <v>0</v>
      </c>
      <c r="E22" s="94">
        <f t="shared" si="23"/>
        <v>519.22</v>
      </c>
      <c r="F22" s="95">
        <f t="shared" ref="F22:F24" si="24">C22+D22-E22</f>
        <v>490243.78</v>
      </c>
      <c r="H22" s="92" t="s">
        <v>121</v>
      </c>
      <c r="I22" s="93">
        <v>2000</v>
      </c>
      <c r="J22" s="94">
        <f>J23+J57</f>
        <v>490243.78</v>
      </c>
      <c r="K22" s="94">
        <f t="shared" ref="K22" si="25">K23+K57</f>
        <v>0</v>
      </c>
      <c r="L22" s="94">
        <f t="shared" ref="L22" si="26">L23+L57</f>
        <v>50614.600000000006</v>
      </c>
      <c r="M22" s="95">
        <f t="shared" ref="M22:M24" si="27">J22+K22-L22</f>
        <v>439629.18000000005</v>
      </c>
      <c r="O22" s="92" t="s">
        <v>121</v>
      </c>
      <c r="P22" s="93">
        <v>2000</v>
      </c>
      <c r="Q22" s="94">
        <f>Q23+Q57</f>
        <v>439629.18000000005</v>
      </c>
      <c r="R22" s="94">
        <f t="shared" ref="R22" si="28">R23+R57</f>
        <v>0</v>
      </c>
      <c r="S22" s="94">
        <f t="shared" ref="S22" si="29">S23+S57</f>
        <v>30365.559999999998</v>
      </c>
      <c r="T22" s="95">
        <f t="shared" ref="T22:T24" si="30">Q22+R22-S22</f>
        <v>409263.62000000005</v>
      </c>
      <c r="V22" s="92" t="s">
        <v>121</v>
      </c>
      <c r="W22" s="93">
        <v>2000</v>
      </c>
      <c r="X22" s="94">
        <f>X23+X57</f>
        <v>409263.62</v>
      </c>
      <c r="Y22" s="94">
        <f t="shared" ref="Y22" si="31">Y23+Y57</f>
        <v>0</v>
      </c>
      <c r="Z22" s="94">
        <f t="shared" ref="Z22" si="32">Z23+Z57</f>
        <v>50694.600000000006</v>
      </c>
      <c r="AA22" s="95">
        <f t="shared" ref="AA22:AA24" si="33">X22+Y22-Z22</f>
        <v>358569.02</v>
      </c>
      <c r="AC22" s="92" t="s">
        <v>121</v>
      </c>
      <c r="AD22" s="93">
        <v>2000</v>
      </c>
      <c r="AE22" s="94">
        <f>AE23+AE57</f>
        <v>358929.02</v>
      </c>
      <c r="AF22" s="94">
        <f t="shared" ref="AF22" si="34">AF23+AF57</f>
        <v>0</v>
      </c>
      <c r="AG22" s="94">
        <f t="shared" ref="AG22" si="35">AG23+AG57</f>
        <v>35538.58</v>
      </c>
      <c r="AH22" s="95">
        <f t="shared" ref="AH22:AH24" si="36">AE22+AF22-AG22</f>
        <v>323390.44</v>
      </c>
      <c r="AJ22" s="92" t="s">
        <v>121</v>
      </c>
      <c r="AK22" s="93">
        <v>2000</v>
      </c>
      <c r="AL22" s="94">
        <f>AL23+AL57</f>
        <v>323390.44000000006</v>
      </c>
      <c r="AM22" s="94">
        <f t="shared" ref="AM22" si="37">AM23+AM57</f>
        <v>0</v>
      </c>
      <c r="AN22" s="94">
        <f t="shared" ref="AN22" si="38">AN23+AN57</f>
        <v>1784.76</v>
      </c>
      <c r="AO22" s="95">
        <f t="shared" ref="AO22:AO24" si="39">AL22+AM22-AN22</f>
        <v>321605.68000000005</v>
      </c>
      <c r="AQ22" s="92" t="s">
        <v>121</v>
      </c>
      <c r="AR22" s="93">
        <v>2000</v>
      </c>
      <c r="AS22" s="94">
        <f>AS23+AS57</f>
        <v>321605.68</v>
      </c>
      <c r="AT22" s="94">
        <f t="shared" ref="AT22" si="40">AT23+AT57</f>
        <v>155000</v>
      </c>
      <c r="AU22" s="94">
        <f t="shared" ref="AU22" si="41">AU23+AU57</f>
        <v>7064.3</v>
      </c>
      <c r="AV22" s="95">
        <f t="shared" ref="AV22:AV24" si="42">AS22+AT22-AU22</f>
        <v>469541.38</v>
      </c>
      <c r="AX22" s="92" t="s">
        <v>121</v>
      </c>
      <c r="AY22" s="93">
        <v>2000</v>
      </c>
      <c r="AZ22" s="94">
        <f>AZ23+AZ57</f>
        <v>469541.38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469541.38</v>
      </c>
      <c r="BE22" s="92" t="s">
        <v>121</v>
      </c>
      <c r="BF22" s="93">
        <v>2000</v>
      </c>
      <c r="BG22" s="94">
        <f>BG23+BG57</f>
        <v>469541.38</v>
      </c>
      <c r="BH22" s="94">
        <f t="shared" ref="BH22" si="46">BH23+BH57</f>
        <v>32233</v>
      </c>
      <c r="BI22" s="94">
        <f t="shared" ref="BI22" si="47">BI23+BI57</f>
        <v>0</v>
      </c>
      <c r="BJ22" s="95">
        <f t="shared" ref="BJ22:BJ24" si="48">BG22+BH22-BI22</f>
        <v>501774.38</v>
      </c>
      <c r="BL22" s="92" t="s">
        <v>121</v>
      </c>
      <c r="BM22" s="93">
        <v>2000</v>
      </c>
      <c r="BN22" s="94">
        <f>BN23+BN57</f>
        <v>501774.38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501774.38</v>
      </c>
      <c r="BS22" s="92" t="s">
        <v>121</v>
      </c>
      <c r="BT22" s="93">
        <v>2000</v>
      </c>
      <c r="BU22" s="94">
        <f>BU23+BU57</f>
        <v>501774.38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501774.38</v>
      </c>
      <c r="BZ22" s="92" t="s">
        <v>121</v>
      </c>
      <c r="CA22" s="93">
        <v>2000</v>
      </c>
      <c r="CB22" s="94">
        <f>CB23+CB57</f>
        <v>501774.38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501774.38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490169</v>
      </c>
      <c r="D23" s="107">
        <f t="shared" ref="D23:E23" si="58">D24+D32+D33+D51</f>
        <v>0</v>
      </c>
      <c r="E23" s="107">
        <f t="shared" si="58"/>
        <v>519.22</v>
      </c>
      <c r="F23" s="107">
        <f t="shared" si="24"/>
        <v>489649.78</v>
      </c>
      <c r="H23" s="105" t="s">
        <v>30</v>
      </c>
      <c r="I23" s="106">
        <v>2200</v>
      </c>
      <c r="J23" s="107">
        <f>J24+J32+J33+J51</f>
        <v>489649.78</v>
      </c>
      <c r="K23" s="107">
        <f t="shared" ref="K23" si="59">K24+K32+K33+K51</f>
        <v>0</v>
      </c>
      <c r="L23" s="107">
        <f t="shared" ref="L23" si="60">L24+L32+L33+L51</f>
        <v>50614.600000000006</v>
      </c>
      <c r="M23" s="107">
        <f t="shared" si="27"/>
        <v>439035.18000000005</v>
      </c>
      <c r="O23" s="105" t="s">
        <v>30</v>
      </c>
      <c r="P23" s="106">
        <v>2200</v>
      </c>
      <c r="Q23" s="107">
        <f>Q24+Q32+Q33+Q51</f>
        <v>439035.18000000005</v>
      </c>
      <c r="R23" s="107">
        <f t="shared" ref="R23" si="61">R24+R32+R33+R51</f>
        <v>0</v>
      </c>
      <c r="S23" s="107">
        <f t="shared" ref="S23" si="62">S24+S32+S33+S51</f>
        <v>30365.559999999998</v>
      </c>
      <c r="T23" s="107">
        <f t="shared" si="30"/>
        <v>408669.62000000005</v>
      </c>
      <c r="V23" s="105" t="s">
        <v>30</v>
      </c>
      <c r="W23" s="106">
        <v>2200</v>
      </c>
      <c r="X23" s="107">
        <f>X24+X32+X33+X51</f>
        <v>408669.62</v>
      </c>
      <c r="Y23" s="107">
        <f t="shared" ref="Y23" si="63">Y24+Y32+Y33+Y51</f>
        <v>0</v>
      </c>
      <c r="Z23" s="107">
        <f t="shared" ref="Z23" si="64">Z24+Z32+Z33+Z51</f>
        <v>50694.600000000006</v>
      </c>
      <c r="AA23" s="107">
        <f t="shared" si="33"/>
        <v>357975.02</v>
      </c>
      <c r="AC23" s="105" t="s">
        <v>30</v>
      </c>
      <c r="AD23" s="106">
        <v>2200</v>
      </c>
      <c r="AE23" s="107">
        <f>AE24+AE32+AE33+AE51</f>
        <v>358335.02</v>
      </c>
      <c r="AF23" s="107">
        <f t="shared" ref="AF23" si="65">AF24+AF32+AF33+AF51</f>
        <v>0</v>
      </c>
      <c r="AG23" s="107">
        <f t="shared" ref="AG23" si="66">AG24+AG32+AG33+AG51</f>
        <v>35538.58</v>
      </c>
      <c r="AH23" s="107">
        <f t="shared" si="36"/>
        <v>322796.44</v>
      </c>
      <c r="AJ23" s="105" t="s">
        <v>30</v>
      </c>
      <c r="AK23" s="106">
        <v>2200</v>
      </c>
      <c r="AL23" s="107">
        <f>AL24+AL32+AL33+AL51</f>
        <v>322796.44000000006</v>
      </c>
      <c r="AM23" s="107">
        <f t="shared" ref="AM23" si="67">AM24+AM32+AM33+AM51</f>
        <v>0</v>
      </c>
      <c r="AN23" s="107">
        <f t="shared" ref="AN23" si="68">AN24+AN32+AN33+AN51</f>
        <v>1784.76</v>
      </c>
      <c r="AO23" s="107">
        <f t="shared" si="39"/>
        <v>321011.68000000005</v>
      </c>
      <c r="AQ23" s="105" t="s">
        <v>30</v>
      </c>
      <c r="AR23" s="106">
        <v>2200</v>
      </c>
      <c r="AS23" s="107">
        <f>AS24+AS32+AS33+AS51</f>
        <v>321011.68</v>
      </c>
      <c r="AT23" s="107">
        <f t="shared" ref="AT23" si="69">AT24+AT32+AT33+AT51</f>
        <v>155000</v>
      </c>
      <c r="AU23" s="107">
        <f t="shared" ref="AU23" si="70">AU24+AU32+AU33+AU51</f>
        <v>7064.3</v>
      </c>
      <c r="AV23" s="107">
        <f t="shared" si="42"/>
        <v>468947.38</v>
      </c>
      <c r="AX23" s="105" t="s">
        <v>30</v>
      </c>
      <c r="AY23" s="106">
        <v>2200</v>
      </c>
      <c r="AZ23" s="107">
        <f>AZ24+AZ32+AZ33+AZ51</f>
        <v>468947.38</v>
      </c>
      <c r="BA23" s="107">
        <f t="shared" ref="BA23" si="71">BA24+BA32+BA33+BA51</f>
        <v>0</v>
      </c>
      <c r="BB23" s="107">
        <f t="shared" ref="BB23" si="72">BB24+BB32+BB33+BB51</f>
        <v>0</v>
      </c>
      <c r="BC23" s="107">
        <f t="shared" si="45"/>
        <v>468947.38</v>
      </c>
      <c r="BE23" s="105" t="s">
        <v>30</v>
      </c>
      <c r="BF23" s="106">
        <v>2200</v>
      </c>
      <c r="BG23" s="107">
        <f>BG24+BG32+BG33+BG51</f>
        <v>468947.38</v>
      </c>
      <c r="BH23" s="107">
        <f t="shared" ref="BH23" si="73">BH24+BH32+BH33+BH51</f>
        <v>32233</v>
      </c>
      <c r="BI23" s="107">
        <f t="shared" ref="BI23" si="74">BI24+BI32+BI33+BI51</f>
        <v>0</v>
      </c>
      <c r="BJ23" s="107">
        <f t="shared" si="48"/>
        <v>501180.38</v>
      </c>
      <c r="BL23" s="105" t="s">
        <v>30</v>
      </c>
      <c r="BM23" s="106">
        <v>2200</v>
      </c>
      <c r="BN23" s="107">
        <f>BN24+BN32+BN33+BN51</f>
        <v>501180.38</v>
      </c>
      <c r="BO23" s="107">
        <f t="shared" ref="BO23" si="75">BO24+BO32+BO33+BO51</f>
        <v>0</v>
      </c>
      <c r="BP23" s="107">
        <f t="shared" ref="BP23" si="76">BP24+BP32+BP33+BP51</f>
        <v>0</v>
      </c>
      <c r="BQ23" s="107">
        <f t="shared" si="51"/>
        <v>501180.38</v>
      </c>
      <c r="BS23" s="105" t="s">
        <v>30</v>
      </c>
      <c r="BT23" s="106">
        <v>2200</v>
      </c>
      <c r="BU23" s="107">
        <f>BU24+BU32+BU33+BU51</f>
        <v>501180.38</v>
      </c>
      <c r="BV23" s="107">
        <f t="shared" ref="BV23" si="77">BV24+BV32+BV33+BV51</f>
        <v>0</v>
      </c>
      <c r="BW23" s="107">
        <f t="shared" ref="BW23" si="78">BW24+BW32+BW33+BW51</f>
        <v>0</v>
      </c>
      <c r="BX23" s="107">
        <f t="shared" si="54"/>
        <v>501180.38</v>
      </c>
      <c r="BZ23" s="105" t="s">
        <v>30</v>
      </c>
      <c r="CA23" s="106">
        <v>2200</v>
      </c>
      <c r="CB23" s="107">
        <f>CB24+CB32+CB33+CB51</f>
        <v>501180.38</v>
      </c>
      <c r="CC23" s="107">
        <f t="shared" ref="CC23" si="79">CC24+CC32+CC33+CC51</f>
        <v>0</v>
      </c>
      <c r="CD23" s="107">
        <f t="shared" ref="CD23" si="80">CD24+CD32+CD33+CD51</f>
        <v>0</v>
      </c>
      <c r="CE23" s="107">
        <f t="shared" si="57"/>
        <v>501180.38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5045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5045</v>
      </c>
      <c r="H24" s="37" t="s">
        <v>31</v>
      </c>
      <c r="I24" s="42">
        <v>2210</v>
      </c>
      <c r="J24" s="43">
        <f>SUM(J25:J31)</f>
        <v>5045</v>
      </c>
      <c r="K24" s="43">
        <f t="shared" ref="K24" si="82">SUM(K25:K31)</f>
        <v>0</v>
      </c>
      <c r="L24" s="123">
        <f t="shared" ref="L24" si="83">SUM(L25:L31)</f>
        <v>250</v>
      </c>
      <c r="M24" s="47">
        <f t="shared" si="27"/>
        <v>4795</v>
      </c>
      <c r="O24" s="37" t="s">
        <v>31</v>
      </c>
      <c r="P24" s="42">
        <v>2210</v>
      </c>
      <c r="Q24" s="43">
        <f>SUM(Q25:Q31)</f>
        <v>4795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4795</v>
      </c>
      <c r="V24" s="37" t="s">
        <v>31</v>
      </c>
      <c r="W24" s="42">
        <v>2210</v>
      </c>
      <c r="X24" s="43">
        <f>SUM(X25:X31)</f>
        <v>4795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4795</v>
      </c>
      <c r="AC24" s="37" t="s">
        <v>31</v>
      </c>
      <c r="AD24" s="42">
        <v>2210</v>
      </c>
      <c r="AE24" s="43">
        <f>SUM(AE25:AE31)</f>
        <v>4795</v>
      </c>
      <c r="AF24" s="43">
        <f t="shared" ref="AF24" si="88">SUM(AF25:AF31)</f>
        <v>0</v>
      </c>
      <c r="AG24" s="43">
        <f t="shared" ref="AG24" si="89">SUM(AG25:AG31)</f>
        <v>3550</v>
      </c>
      <c r="AH24" s="47">
        <f t="shared" si="36"/>
        <v>1245</v>
      </c>
      <c r="AJ24" s="37" t="s">
        <v>31</v>
      </c>
      <c r="AK24" s="42">
        <v>2210</v>
      </c>
      <c r="AL24" s="43">
        <f>SUM(AL25:AL31)</f>
        <v>1245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1245</v>
      </c>
      <c r="AQ24" s="37" t="s">
        <v>31</v>
      </c>
      <c r="AR24" s="42">
        <v>2210</v>
      </c>
      <c r="AS24" s="43">
        <f>SUM(AS25:AS31)</f>
        <v>1245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1245</v>
      </c>
      <c r="AX24" s="37" t="s">
        <v>31</v>
      </c>
      <c r="AY24" s="42">
        <v>2210</v>
      </c>
      <c r="AZ24" s="43">
        <f>SUM(AZ25:AZ31)</f>
        <v>1245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1245</v>
      </c>
      <c r="BE24" s="37" t="s">
        <v>31</v>
      </c>
      <c r="BF24" s="42">
        <v>2210</v>
      </c>
      <c r="BG24" s="43">
        <f>SUM(BG25:BG31)</f>
        <v>1245</v>
      </c>
      <c r="BH24" s="43">
        <f t="shared" ref="BH24" si="96">SUM(BH25:BH31)</f>
        <v>32233</v>
      </c>
      <c r="BI24" s="43">
        <f t="shared" ref="BI24" si="97">SUM(BI25:BI31)</f>
        <v>0</v>
      </c>
      <c r="BJ24" s="47">
        <f t="shared" si="48"/>
        <v>33478</v>
      </c>
      <c r="BL24" s="37" t="s">
        <v>31</v>
      </c>
      <c r="BM24" s="42">
        <v>2210</v>
      </c>
      <c r="BN24" s="43">
        <f>SUM(BN25:BN31)</f>
        <v>33478</v>
      </c>
      <c r="BO24" s="43">
        <f t="shared" ref="BO24" si="98">SUM(BO25:BO31)</f>
        <v>0</v>
      </c>
      <c r="BP24" s="43">
        <f t="shared" ref="BP24" si="99">SUM(BP25:BP31)</f>
        <v>0</v>
      </c>
      <c r="BQ24" s="47">
        <f t="shared" si="51"/>
        <v>33478</v>
      </c>
      <c r="BS24" s="37" t="s">
        <v>31</v>
      </c>
      <c r="BT24" s="42">
        <v>2210</v>
      </c>
      <c r="BU24" s="43">
        <f>SUM(BU25:BU31)</f>
        <v>33478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33478</v>
      </c>
      <c r="BZ24" s="37" t="s">
        <v>31</v>
      </c>
      <c r="CA24" s="42">
        <v>2210</v>
      </c>
      <c r="CB24" s="43">
        <f>SUM(CB25:CB31)</f>
        <v>33478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33478</v>
      </c>
    </row>
    <row r="25" spans="1:83" s="32" customFormat="1" ht="15.75" customHeight="1" thickBot="1">
      <c r="A25" s="40" t="s">
        <v>122</v>
      </c>
      <c r="B25" s="44">
        <v>2210</v>
      </c>
      <c r="C25" s="38">
        <f>2330+1220</f>
        <v>3550</v>
      </c>
      <c r="D25" s="39"/>
      <c r="E25" s="39"/>
      <c r="F25" s="33">
        <f>C25+D25-E25</f>
        <v>3550</v>
      </c>
      <c r="H25" s="40" t="s">
        <v>122</v>
      </c>
      <c r="I25" s="44">
        <v>2210</v>
      </c>
      <c r="J25" s="50">
        <f t="shared" ref="J25:J66" si="104">F25</f>
        <v>3550</v>
      </c>
      <c r="K25" s="39"/>
      <c r="L25" s="122"/>
      <c r="M25" s="33">
        <f>J25+K25-L25</f>
        <v>3550</v>
      </c>
      <c r="O25" s="40" t="s">
        <v>122</v>
      </c>
      <c r="P25" s="44">
        <v>2210</v>
      </c>
      <c r="Q25" s="50">
        <f t="shared" ref="Q25:Q66" si="105">M25</f>
        <v>3550</v>
      </c>
      <c r="R25" s="39"/>
      <c r="S25" s="122"/>
      <c r="T25" s="33">
        <f>Q25+R25-S25</f>
        <v>3550</v>
      </c>
      <c r="V25" s="40" t="s">
        <v>122</v>
      </c>
      <c r="W25" s="44">
        <v>2210</v>
      </c>
      <c r="X25" s="50">
        <f t="shared" ref="X25:X66" si="106">T25</f>
        <v>3550</v>
      </c>
      <c r="Y25" s="39"/>
      <c r="Z25" s="39"/>
      <c r="AA25" s="33">
        <f>X25+Y25-Z25</f>
        <v>3550</v>
      </c>
      <c r="AC25" s="40" t="s">
        <v>122</v>
      </c>
      <c r="AD25" s="44">
        <v>2210</v>
      </c>
      <c r="AE25" s="50">
        <f t="shared" ref="AE25:AE66" si="107">AA25</f>
        <v>3550</v>
      </c>
      <c r="AF25" s="39"/>
      <c r="AG25" s="39">
        <v>3550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6" si="108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6" si="109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6" si="110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6" si="111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6" si="11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6" si="113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6" si="114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285</v>
      </c>
      <c r="D26" s="39"/>
      <c r="E26" s="39"/>
      <c r="F26" s="33">
        <f t="shared" ref="F26:F33" si="115">C26+D26-E26</f>
        <v>285</v>
      </c>
      <c r="H26" s="40" t="s">
        <v>123</v>
      </c>
      <c r="I26" s="44">
        <v>2210</v>
      </c>
      <c r="J26" s="50">
        <f t="shared" si="104"/>
        <v>285</v>
      </c>
      <c r="K26" s="39"/>
      <c r="L26" s="122"/>
      <c r="M26" s="33">
        <f t="shared" ref="M26:M32" si="116">J26+K26-L26</f>
        <v>285</v>
      </c>
      <c r="O26" s="40" t="s">
        <v>123</v>
      </c>
      <c r="P26" s="44">
        <v>2210</v>
      </c>
      <c r="Q26" s="50">
        <f t="shared" si="105"/>
        <v>285</v>
      </c>
      <c r="R26" s="39"/>
      <c r="S26" s="122"/>
      <c r="T26" s="33">
        <f t="shared" ref="T26:T32" si="117">Q26+R26-S26</f>
        <v>285</v>
      </c>
      <c r="V26" s="40" t="s">
        <v>123</v>
      </c>
      <c r="W26" s="44">
        <v>2210</v>
      </c>
      <c r="X26" s="50">
        <f t="shared" si="106"/>
        <v>285</v>
      </c>
      <c r="Y26" s="39"/>
      <c r="Z26" s="39"/>
      <c r="AA26" s="33">
        <f t="shared" ref="AA26:AA32" si="118">X26+Y26-Z26</f>
        <v>285</v>
      </c>
      <c r="AC26" s="40" t="s">
        <v>123</v>
      </c>
      <c r="AD26" s="44">
        <v>2210</v>
      </c>
      <c r="AE26" s="50">
        <f t="shared" si="107"/>
        <v>285</v>
      </c>
      <c r="AF26" s="39"/>
      <c r="AG26" s="39"/>
      <c r="AH26" s="33">
        <f t="shared" ref="AH26:AH32" si="119">AE26+AF26-AG26</f>
        <v>285</v>
      </c>
      <c r="AJ26" s="40" t="s">
        <v>123</v>
      </c>
      <c r="AK26" s="44">
        <v>2210</v>
      </c>
      <c r="AL26" s="50">
        <f t="shared" si="108"/>
        <v>285</v>
      </c>
      <c r="AM26" s="39"/>
      <c r="AN26" s="39"/>
      <c r="AO26" s="33">
        <f t="shared" ref="AO26:AO32" si="120">AL26+AM26-AN26</f>
        <v>285</v>
      </c>
      <c r="AQ26" s="40" t="s">
        <v>123</v>
      </c>
      <c r="AR26" s="44">
        <v>2210</v>
      </c>
      <c r="AS26" s="50">
        <f t="shared" si="109"/>
        <v>285</v>
      </c>
      <c r="AT26" s="39"/>
      <c r="AU26" s="122"/>
      <c r="AV26" s="33">
        <f t="shared" ref="AV26:AV32" si="121">AS26+AT26-AU26</f>
        <v>285</v>
      </c>
      <c r="AX26" s="40" t="s">
        <v>123</v>
      </c>
      <c r="AY26" s="44">
        <v>2210</v>
      </c>
      <c r="AZ26" s="50">
        <f t="shared" si="110"/>
        <v>285</v>
      </c>
      <c r="BA26" s="39"/>
      <c r="BB26" s="39"/>
      <c r="BC26" s="33">
        <f t="shared" ref="BC26:BC32" si="122">AZ26+BA26-BB26</f>
        <v>285</v>
      </c>
      <c r="BD26" s="27"/>
      <c r="BE26" s="40" t="s">
        <v>123</v>
      </c>
      <c r="BF26" s="44">
        <v>2210</v>
      </c>
      <c r="BG26" s="50">
        <f t="shared" si="111"/>
        <v>285</v>
      </c>
      <c r="BH26" s="39"/>
      <c r="BI26" s="39"/>
      <c r="BJ26" s="33">
        <f t="shared" ref="BJ26:BJ32" si="123">BG26+BH26-BI26</f>
        <v>285</v>
      </c>
      <c r="BL26" s="40" t="s">
        <v>123</v>
      </c>
      <c r="BM26" s="44">
        <v>2210</v>
      </c>
      <c r="BN26" s="50">
        <f t="shared" si="112"/>
        <v>285</v>
      </c>
      <c r="BO26" s="39"/>
      <c r="BP26" s="39"/>
      <c r="BQ26" s="33">
        <f t="shared" ref="BQ26:BQ32" si="124">BN26+BO26-BP26</f>
        <v>285</v>
      </c>
      <c r="BS26" s="40" t="s">
        <v>123</v>
      </c>
      <c r="BT26" s="44">
        <v>2210</v>
      </c>
      <c r="BU26" s="50">
        <f t="shared" si="113"/>
        <v>285</v>
      </c>
      <c r="BV26" s="39"/>
      <c r="BW26" s="39"/>
      <c r="BX26" s="33">
        <f t="shared" ref="BX26:BX32" si="125">BU26+BV26-BW26</f>
        <v>285</v>
      </c>
      <c r="BZ26" s="40" t="s">
        <v>123</v>
      </c>
      <c r="CA26" s="44">
        <v>2210</v>
      </c>
      <c r="CB26" s="50">
        <f t="shared" si="114"/>
        <v>285</v>
      </c>
      <c r="CC26" s="39"/>
      <c r="CD26" s="39"/>
      <c r="CE26" s="33">
        <f t="shared" ref="CE26:CE32" si="126">CB26+CC26-CD26</f>
        <v>285</v>
      </c>
    </row>
    <row r="27" spans="1:83" s="32" customFormat="1" ht="15.75" customHeight="1" thickBot="1">
      <c r="A27" s="40" t="s">
        <v>148</v>
      </c>
      <c r="B27" s="44">
        <v>2210</v>
      </c>
      <c r="C27" s="38">
        <v>960</v>
      </c>
      <c r="D27" s="39"/>
      <c r="E27" s="39"/>
      <c r="F27" s="33">
        <f t="shared" si="115"/>
        <v>960</v>
      </c>
      <c r="H27" s="40" t="s">
        <v>148</v>
      </c>
      <c r="I27" s="44">
        <v>2210</v>
      </c>
      <c r="J27" s="50">
        <f t="shared" si="104"/>
        <v>960</v>
      </c>
      <c r="K27" s="39"/>
      <c r="L27" s="122"/>
      <c r="M27" s="33">
        <f t="shared" si="116"/>
        <v>960</v>
      </c>
      <c r="O27" s="40" t="s">
        <v>148</v>
      </c>
      <c r="P27" s="44">
        <v>2210</v>
      </c>
      <c r="Q27" s="50">
        <f t="shared" si="105"/>
        <v>960</v>
      </c>
      <c r="R27" s="39"/>
      <c r="S27" s="122"/>
      <c r="T27" s="33">
        <f t="shared" si="117"/>
        <v>960</v>
      </c>
      <c r="V27" s="40" t="s">
        <v>148</v>
      </c>
      <c r="W27" s="44">
        <v>2210</v>
      </c>
      <c r="X27" s="50">
        <f t="shared" si="106"/>
        <v>960</v>
      </c>
      <c r="Y27" s="39"/>
      <c r="Z27" s="39"/>
      <c r="AA27" s="33">
        <f t="shared" si="118"/>
        <v>960</v>
      </c>
      <c r="AC27" s="40" t="s">
        <v>148</v>
      </c>
      <c r="AD27" s="44">
        <v>2210</v>
      </c>
      <c r="AE27" s="50">
        <f t="shared" si="107"/>
        <v>960</v>
      </c>
      <c r="AF27" s="39"/>
      <c r="AG27" s="39"/>
      <c r="AH27" s="33">
        <f t="shared" si="119"/>
        <v>960</v>
      </c>
      <c r="AJ27" s="40" t="s">
        <v>148</v>
      </c>
      <c r="AK27" s="44">
        <v>2210</v>
      </c>
      <c r="AL27" s="50">
        <f t="shared" si="108"/>
        <v>960</v>
      </c>
      <c r="AM27" s="39"/>
      <c r="AN27" s="39"/>
      <c r="AO27" s="33">
        <f t="shared" si="120"/>
        <v>960</v>
      </c>
      <c r="AQ27" s="40" t="s">
        <v>148</v>
      </c>
      <c r="AR27" s="44">
        <v>2210</v>
      </c>
      <c r="AS27" s="50">
        <f t="shared" si="109"/>
        <v>960</v>
      </c>
      <c r="AT27" s="39"/>
      <c r="AU27" s="122"/>
      <c r="AV27" s="33">
        <f t="shared" si="121"/>
        <v>960</v>
      </c>
      <c r="AX27" s="40" t="s">
        <v>148</v>
      </c>
      <c r="AY27" s="44">
        <v>2210</v>
      </c>
      <c r="AZ27" s="50">
        <f t="shared" si="110"/>
        <v>960</v>
      </c>
      <c r="BA27" s="39"/>
      <c r="BB27" s="39"/>
      <c r="BC27" s="33">
        <f t="shared" si="122"/>
        <v>960</v>
      </c>
      <c r="BD27" s="27"/>
      <c r="BE27" s="40" t="s">
        <v>148</v>
      </c>
      <c r="BF27" s="44">
        <v>2210</v>
      </c>
      <c r="BG27" s="50">
        <f t="shared" si="111"/>
        <v>960</v>
      </c>
      <c r="BH27" s="39"/>
      <c r="BI27" s="39"/>
      <c r="BJ27" s="33">
        <f t="shared" si="123"/>
        <v>960</v>
      </c>
      <c r="BL27" s="40" t="s">
        <v>148</v>
      </c>
      <c r="BM27" s="44">
        <v>2210</v>
      </c>
      <c r="BN27" s="50">
        <f t="shared" si="112"/>
        <v>960</v>
      </c>
      <c r="BO27" s="39"/>
      <c r="BP27" s="39"/>
      <c r="BQ27" s="33">
        <f t="shared" si="124"/>
        <v>960</v>
      </c>
      <c r="BS27" s="40" t="s">
        <v>148</v>
      </c>
      <c r="BT27" s="44">
        <v>2210</v>
      </c>
      <c r="BU27" s="50">
        <f t="shared" si="113"/>
        <v>960</v>
      </c>
      <c r="BV27" s="39"/>
      <c r="BW27" s="39"/>
      <c r="BX27" s="33">
        <f t="shared" si="125"/>
        <v>960</v>
      </c>
      <c r="BZ27" s="40" t="s">
        <v>148</v>
      </c>
      <c r="CA27" s="44">
        <v>2210</v>
      </c>
      <c r="CB27" s="50">
        <f t="shared" si="114"/>
        <v>960</v>
      </c>
      <c r="CC27" s="39"/>
      <c r="CD27" s="39"/>
      <c r="CE27" s="33">
        <f t="shared" si="126"/>
        <v>960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115"/>
        <v>0</v>
      </c>
      <c r="H28" s="34" t="s">
        <v>143</v>
      </c>
      <c r="I28" s="35">
        <v>2210</v>
      </c>
      <c r="J28" s="50">
        <f t="shared" si="104"/>
        <v>0</v>
      </c>
      <c r="K28" s="46"/>
      <c r="L28" s="122"/>
      <c r="M28" s="33">
        <f t="shared" si="116"/>
        <v>0</v>
      </c>
      <c r="O28" s="34" t="s">
        <v>143</v>
      </c>
      <c r="P28" s="35">
        <v>2210</v>
      </c>
      <c r="Q28" s="50">
        <f t="shared" si="105"/>
        <v>0</v>
      </c>
      <c r="R28" s="46"/>
      <c r="S28" s="122"/>
      <c r="T28" s="33">
        <f t="shared" si="117"/>
        <v>0</v>
      </c>
      <c r="V28" s="34" t="s">
        <v>143</v>
      </c>
      <c r="W28" s="35">
        <v>2210</v>
      </c>
      <c r="X28" s="50">
        <f t="shared" si="106"/>
        <v>0</v>
      </c>
      <c r="Y28" s="46"/>
      <c r="Z28" s="46"/>
      <c r="AA28" s="33">
        <f t="shared" si="118"/>
        <v>0</v>
      </c>
      <c r="AC28" s="34" t="s">
        <v>143</v>
      </c>
      <c r="AD28" s="35">
        <v>2210</v>
      </c>
      <c r="AE28" s="50">
        <f t="shared" si="107"/>
        <v>0</v>
      </c>
      <c r="AF28" s="46"/>
      <c r="AG28" s="46"/>
      <c r="AH28" s="33">
        <f t="shared" si="119"/>
        <v>0</v>
      </c>
      <c r="AJ28" s="34" t="s">
        <v>143</v>
      </c>
      <c r="AK28" s="35">
        <v>2210</v>
      </c>
      <c r="AL28" s="41">
        <f t="shared" si="108"/>
        <v>0</v>
      </c>
      <c r="AM28" s="46"/>
      <c r="AN28" s="46"/>
      <c r="AO28" s="33">
        <f t="shared" si="120"/>
        <v>0</v>
      </c>
      <c r="AQ28" s="34" t="s">
        <v>143</v>
      </c>
      <c r="AR28" s="35">
        <v>2210</v>
      </c>
      <c r="AS28" s="41">
        <f t="shared" si="109"/>
        <v>0</v>
      </c>
      <c r="AT28" s="46"/>
      <c r="AU28" s="122"/>
      <c r="AV28" s="33">
        <f t="shared" si="121"/>
        <v>0</v>
      </c>
      <c r="AX28" s="34" t="s">
        <v>143</v>
      </c>
      <c r="AY28" s="35">
        <v>2210</v>
      </c>
      <c r="AZ28" s="41">
        <f t="shared" si="110"/>
        <v>0</v>
      </c>
      <c r="BA28" s="46"/>
      <c r="BB28" s="46"/>
      <c r="BC28" s="33">
        <f t="shared" si="122"/>
        <v>0</v>
      </c>
      <c r="BE28" s="34" t="s">
        <v>143</v>
      </c>
      <c r="BF28" s="35">
        <v>2210</v>
      </c>
      <c r="BG28" s="41">
        <f t="shared" si="111"/>
        <v>0</v>
      </c>
      <c r="BH28" s="46"/>
      <c r="BI28" s="46"/>
      <c r="BJ28" s="33">
        <f t="shared" si="123"/>
        <v>0</v>
      </c>
      <c r="BL28" s="34" t="s">
        <v>143</v>
      </c>
      <c r="BM28" s="35">
        <v>2210</v>
      </c>
      <c r="BN28" s="50">
        <f t="shared" si="112"/>
        <v>0</v>
      </c>
      <c r="BO28" s="46"/>
      <c r="BP28" s="46"/>
      <c r="BQ28" s="33">
        <f t="shared" si="124"/>
        <v>0</v>
      </c>
      <c r="BS28" s="34" t="s">
        <v>143</v>
      </c>
      <c r="BT28" s="35">
        <v>2210</v>
      </c>
      <c r="BU28" s="50">
        <f t="shared" si="113"/>
        <v>0</v>
      </c>
      <c r="BV28" s="46"/>
      <c r="BW28" s="46"/>
      <c r="BX28" s="33">
        <f t="shared" si="125"/>
        <v>0</v>
      </c>
      <c r="BZ28" s="34" t="s">
        <v>143</v>
      </c>
      <c r="CA28" s="35">
        <v>2210</v>
      </c>
      <c r="CB28" s="41">
        <f t="shared" si="114"/>
        <v>0</v>
      </c>
      <c r="CC28" s="46"/>
      <c r="CD28" s="46"/>
      <c r="CE28" s="33">
        <f t="shared" si="126"/>
        <v>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115"/>
        <v>0</v>
      </c>
      <c r="H29" s="34" t="s">
        <v>144</v>
      </c>
      <c r="I29" s="35">
        <v>2210</v>
      </c>
      <c r="J29" s="50">
        <f t="shared" si="104"/>
        <v>0</v>
      </c>
      <c r="K29" s="46"/>
      <c r="L29" s="122"/>
      <c r="M29" s="33">
        <f t="shared" si="116"/>
        <v>0</v>
      </c>
      <c r="O29" s="34" t="s">
        <v>144</v>
      </c>
      <c r="P29" s="35">
        <v>2210</v>
      </c>
      <c r="Q29" s="50">
        <f t="shared" si="105"/>
        <v>0</v>
      </c>
      <c r="R29" s="46"/>
      <c r="S29" s="122"/>
      <c r="T29" s="33">
        <f t="shared" si="117"/>
        <v>0</v>
      </c>
      <c r="V29" s="34" t="s">
        <v>144</v>
      </c>
      <c r="W29" s="35">
        <v>2210</v>
      </c>
      <c r="X29" s="50">
        <f t="shared" si="106"/>
        <v>0</v>
      </c>
      <c r="Y29" s="46"/>
      <c r="Z29" s="46"/>
      <c r="AA29" s="33">
        <f t="shared" si="118"/>
        <v>0</v>
      </c>
      <c r="AC29" s="34" t="s">
        <v>144</v>
      </c>
      <c r="AD29" s="35">
        <v>2210</v>
      </c>
      <c r="AE29" s="50">
        <f t="shared" si="107"/>
        <v>0</v>
      </c>
      <c r="AF29" s="46"/>
      <c r="AG29" s="46"/>
      <c r="AH29" s="33">
        <f t="shared" si="119"/>
        <v>0</v>
      </c>
      <c r="AJ29" s="34" t="s">
        <v>144</v>
      </c>
      <c r="AK29" s="35">
        <v>2210</v>
      </c>
      <c r="AL29" s="41">
        <f t="shared" si="108"/>
        <v>0</v>
      </c>
      <c r="AM29" s="46"/>
      <c r="AN29" s="46"/>
      <c r="AO29" s="33">
        <f t="shared" si="120"/>
        <v>0</v>
      </c>
      <c r="AQ29" s="34" t="s">
        <v>144</v>
      </c>
      <c r="AR29" s="35">
        <v>2210</v>
      </c>
      <c r="AS29" s="41">
        <f t="shared" si="109"/>
        <v>0</v>
      </c>
      <c r="AT29" s="46"/>
      <c r="AU29" s="122"/>
      <c r="AV29" s="33">
        <f t="shared" si="121"/>
        <v>0</v>
      </c>
      <c r="AX29" s="34" t="s">
        <v>144</v>
      </c>
      <c r="AY29" s="35">
        <v>2210</v>
      </c>
      <c r="AZ29" s="41">
        <f t="shared" si="110"/>
        <v>0</v>
      </c>
      <c r="BA29" s="46"/>
      <c r="BB29" s="46"/>
      <c r="BC29" s="33">
        <f t="shared" si="122"/>
        <v>0</v>
      </c>
      <c r="BE29" s="34" t="s">
        <v>144</v>
      </c>
      <c r="BF29" s="35">
        <v>2210</v>
      </c>
      <c r="BG29" s="41">
        <f t="shared" si="111"/>
        <v>0</v>
      </c>
      <c r="BH29" s="46"/>
      <c r="BI29" s="46"/>
      <c r="BJ29" s="33">
        <f t="shared" si="123"/>
        <v>0</v>
      </c>
      <c r="BL29" s="34" t="s">
        <v>144</v>
      </c>
      <c r="BM29" s="35">
        <v>2210</v>
      </c>
      <c r="BN29" s="50">
        <f t="shared" si="112"/>
        <v>0</v>
      </c>
      <c r="BO29" s="46"/>
      <c r="BP29" s="46"/>
      <c r="BQ29" s="33">
        <f t="shared" si="124"/>
        <v>0</v>
      </c>
      <c r="BS29" s="34" t="s">
        <v>144</v>
      </c>
      <c r="BT29" s="35">
        <v>2210</v>
      </c>
      <c r="BU29" s="50">
        <f t="shared" si="113"/>
        <v>0</v>
      </c>
      <c r="BV29" s="46"/>
      <c r="BW29" s="46"/>
      <c r="BX29" s="33">
        <f t="shared" si="125"/>
        <v>0</v>
      </c>
      <c r="BZ29" s="34" t="s">
        <v>144</v>
      </c>
      <c r="CA29" s="35">
        <v>2210</v>
      </c>
      <c r="CB29" s="41">
        <f t="shared" si="114"/>
        <v>0</v>
      </c>
      <c r="CC29" s="46"/>
      <c r="CD29" s="46"/>
      <c r="CE29" s="33">
        <f t="shared" si="126"/>
        <v>0</v>
      </c>
    </row>
    <row r="30" spans="1:83" s="88" customFormat="1" ht="15.75" customHeight="1" thickBot="1">
      <c r="A30" s="34" t="s">
        <v>145</v>
      </c>
      <c r="B30" s="35">
        <v>2210</v>
      </c>
      <c r="C30" s="46"/>
      <c r="D30" s="46"/>
      <c r="E30" s="46"/>
      <c r="F30" s="33">
        <f t="shared" si="115"/>
        <v>0</v>
      </c>
      <c r="H30" s="34" t="s">
        <v>145</v>
      </c>
      <c r="I30" s="35">
        <v>2210</v>
      </c>
      <c r="J30" s="50">
        <f t="shared" si="104"/>
        <v>0</v>
      </c>
      <c r="K30" s="46"/>
      <c r="L30" s="122"/>
      <c r="M30" s="33">
        <f t="shared" si="116"/>
        <v>0</v>
      </c>
      <c r="O30" s="34" t="s">
        <v>145</v>
      </c>
      <c r="P30" s="35">
        <v>2210</v>
      </c>
      <c r="Q30" s="50">
        <f t="shared" si="105"/>
        <v>0</v>
      </c>
      <c r="R30" s="46"/>
      <c r="S30" s="122"/>
      <c r="T30" s="33">
        <f t="shared" si="117"/>
        <v>0</v>
      </c>
      <c r="V30" s="34" t="s">
        <v>145</v>
      </c>
      <c r="W30" s="35">
        <v>2210</v>
      </c>
      <c r="X30" s="50">
        <f t="shared" si="106"/>
        <v>0</v>
      </c>
      <c r="Y30" s="46"/>
      <c r="Z30" s="46"/>
      <c r="AA30" s="33">
        <f t="shared" si="118"/>
        <v>0</v>
      </c>
      <c r="AC30" s="34" t="s">
        <v>145</v>
      </c>
      <c r="AD30" s="35">
        <v>2210</v>
      </c>
      <c r="AE30" s="50">
        <f t="shared" si="107"/>
        <v>0</v>
      </c>
      <c r="AF30" s="46"/>
      <c r="AG30" s="46"/>
      <c r="AH30" s="33">
        <f t="shared" si="119"/>
        <v>0</v>
      </c>
      <c r="AJ30" s="34" t="s">
        <v>145</v>
      </c>
      <c r="AK30" s="35">
        <v>2210</v>
      </c>
      <c r="AL30" s="41">
        <f t="shared" si="108"/>
        <v>0</v>
      </c>
      <c r="AM30" s="46"/>
      <c r="AN30" s="46"/>
      <c r="AO30" s="33">
        <f t="shared" si="120"/>
        <v>0</v>
      </c>
      <c r="AQ30" s="34" t="s">
        <v>145</v>
      </c>
      <c r="AR30" s="35">
        <v>2210</v>
      </c>
      <c r="AS30" s="41">
        <f t="shared" si="109"/>
        <v>0</v>
      </c>
      <c r="AT30" s="46"/>
      <c r="AU30" s="122"/>
      <c r="AV30" s="33">
        <f t="shared" si="121"/>
        <v>0</v>
      </c>
      <c r="AX30" s="34" t="s">
        <v>145</v>
      </c>
      <c r="AY30" s="35">
        <v>2210</v>
      </c>
      <c r="AZ30" s="41">
        <f t="shared" si="110"/>
        <v>0</v>
      </c>
      <c r="BA30" s="46"/>
      <c r="BB30" s="46"/>
      <c r="BC30" s="33">
        <f t="shared" si="122"/>
        <v>0</v>
      </c>
      <c r="BE30" s="34" t="s">
        <v>145</v>
      </c>
      <c r="BF30" s="35">
        <v>2210</v>
      </c>
      <c r="BG30" s="41">
        <f t="shared" si="111"/>
        <v>0</v>
      </c>
      <c r="BH30" s="46">
        <v>32233</v>
      </c>
      <c r="BI30" s="46"/>
      <c r="BJ30" s="33">
        <f t="shared" si="123"/>
        <v>32233</v>
      </c>
      <c r="BL30" s="34" t="s">
        <v>145</v>
      </c>
      <c r="BM30" s="35">
        <v>2210</v>
      </c>
      <c r="BN30" s="50">
        <f t="shared" si="112"/>
        <v>32233</v>
      </c>
      <c r="BO30" s="46"/>
      <c r="BP30" s="46"/>
      <c r="BQ30" s="33">
        <f t="shared" si="124"/>
        <v>32233</v>
      </c>
      <c r="BS30" s="34" t="s">
        <v>145</v>
      </c>
      <c r="BT30" s="35">
        <v>2210</v>
      </c>
      <c r="BU30" s="50">
        <f t="shared" si="113"/>
        <v>32233</v>
      </c>
      <c r="BV30" s="46"/>
      <c r="BW30" s="46"/>
      <c r="BX30" s="33">
        <f t="shared" si="125"/>
        <v>32233</v>
      </c>
      <c r="BZ30" s="34" t="s">
        <v>145</v>
      </c>
      <c r="CA30" s="35">
        <v>2210</v>
      </c>
      <c r="CB30" s="41">
        <f t="shared" si="114"/>
        <v>32233</v>
      </c>
      <c r="CC30" s="46"/>
      <c r="CD30" s="46"/>
      <c r="CE30" s="33">
        <f t="shared" si="126"/>
        <v>32233</v>
      </c>
    </row>
    <row r="31" spans="1:83" s="32" customFormat="1" ht="15.75" customHeight="1" thickBot="1">
      <c r="A31" s="40" t="s">
        <v>124</v>
      </c>
      <c r="B31" s="44">
        <v>2210</v>
      </c>
      <c r="C31" s="38">
        <v>250</v>
      </c>
      <c r="D31" s="39"/>
      <c r="E31" s="39"/>
      <c r="F31" s="33">
        <f t="shared" si="115"/>
        <v>250</v>
      </c>
      <c r="H31" s="40" t="s">
        <v>124</v>
      </c>
      <c r="I31" s="44">
        <v>2210</v>
      </c>
      <c r="J31" s="50">
        <f t="shared" si="104"/>
        <v>250</v>
      </c>
      <c r="K31" s="39"/>
      <c r="L31" s="122">
        <v>250</v>
      </c>
      <c r="M31" s="33">
        <f t="shared" si="116"/>
        <v>0</v>
      </c>
      <c r="O31" s="40" t="s">
        <v>124</v>
      </c>
      <c r="P31" s="44">
        <v>2210</v>
      </c>
      <c r="Q31" s="50">
        <f t="shared" si="105"/>
        <v>0</v>
      </c>
      <c r="R31" s="39"/>
      <c r="S31" s="122"/>
      <c r="T31" s="33">
        <f t="shared" si="117"/>
        <v>0</v>
      </c>
      <c r="V31" s="40" t="s">
        <v>124</v>
      </c>
      <c r="W31" s="44">
        <v>2210</v>
      </c>
      <c r="X31" s="50">
        <f t="shared" si="106"/>
        <v>0</v>
      </c>
      <c r="Y31" s="39"/>
      <c r="Z31" s="39"/>
      <c r="AA31" s="33">
        <f t="shared" si="118"/>
        <v>0</v>
      </c>
      <c r="AC31" s="40" t="s">
        <v>124</v>
      </c>
      <c r="AD31" s="44">
        <v>2210</v>
      </c>
      <c r="AE31" s="50">
        <f t="shared" si="107"/>
        <v>0</v>
      </c>
      <c r="AF31" s="39"/>
      <c r="AG31" s="39"/>
      <c r="AH31" s="33">
        <f t="shared" si="119"/>
        <v>0</v>
      </c>
      <c r="AJ31" s="40" t="s">
        <v>124</v>
      </c>
      <c r="AK31" s="44">
        <v>2210</v>
      </c>
      <c r="AL31" s="50">
        <f t="shared" si="108"/>
        <v>0</v>
      </c>
      <c r="AM31" s="39"/>
      <c r="AN31" s="39"/>
      <c r="AO31" s="33">
        <f t="shared" si="120"/>
        <v>0</v>
      </c>
      <c r="AQ31" s="40" t="s">
        <v>124</v>
      </c>
      <c r="AR31" s="44">
        <v>2210</v>
      </c>
      <c r="AS31" s="50">
        <f t="shared" si="109"/>
        <v>0</v>
      </c>
      <c r="AT31" s="39"/>
      <c r="AU31" s="122"/>
      <c r="AV31" s="33">
        <f t="shared" si="121"/>
        <v>0</v>
      </c>
      <c r="AX31" s="40" t="s">
        <v>124</v>
      </c>
      <c r="AY31" s="44">
        <v>2210</v>
      </c>
      <c r="AZ31" s="50">
        <f t="shared" si="110"/>
        <v>0</v>
      </c>
      <c r="BA31" s="39"/>
      <c r="BB31" s="39"/>
      <c r="BC31" s="33">
        <f t="shared" si="122"/>
        <v>0</v>
      </c>
      <c r="BD31" s="27"/>
      <c r="BE31" s="40" t="s">
        <v>124</v>
      </c>
      <c r="BF31" s="44">
        <v>2210</v>
      </c>
      <c r="BG31" s="50">
        <f t="shared" si="111"/>
        <v>0</v>
      </c>
      <c r="BH31" s="39"/>
      <c r="BI31" s="39"/>
      <c r="BJ31" s="33">
        <f t="shared" si="123"/>
        <v>0</v>
      </c>
      <c r="BL31" s="40" t="s">
        <v>124</v>
      </c>
      <c r="BM31" s="44">
        <v>2210</v>
      </c>
      <c r="BN31" s="50">
        <f t="shared" si="112"/>
        <v>0</v>
      </c>
      <c r="BO31" s="39"/>
      <c r="BP31" s="39"/>
      <c r="BQ31" s="33">
        <f t="shared" si="124"/>
        <v>0</v>
      </c>
      <c r="BS31" s="40" t="s">
        <v>124</v>
      </c>
      <c r="BT31" s="44">
        <v>2210</v>
      </c>
      <c r="BU31" s="50">
        <f t="shared" si="113"/>
        <v>0</v>
      </c>
      <c r="BV31" s="39"/>
      <c r="BW31" s="39"/>
      <c r="BX31" s="33">
        <f t="shared" si="125"/>
        <v>0</v>
      </c>
      <c r="BZ31" s="40" t="s">
        <v>124</v>
      </c>
      <c r="CA31" s="44">
        <v>2210</v>
      </c>
      <c r="CB31" s="50">
        <f t="shared" si="114"/>
        <v>0</v>
      </c>
      <c r="CC31" s="39"/>
      <c r="CD31" s="39"/>
      <c r="CE31" s="33">
        <f t="shared" si="126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15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122"/>
      <c r="M32" s="33">
        <f t="shared" si="116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122"/>
      <c r="T32" s="33">
        <f t="shared" si="117"/>
        <v>0</v>
      </c>
      <c r="U32" s="28"/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18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19"/>
        <v>0</v>
      </c>
      <c r="AJ32" s="34" t="s">
        <v>32</v>
      </c>
      <c r="AK32" s="35">
        <v>2220</v>
      </c>
      <c r="AL32" s="50">
        <f t="shared" si="108"/>
        <v>0</v>
      </c>
      <c r="AM32" s="46"/>
      <c r="AN32" s="46"/>
      <c r="AO32" s="33">
        <f t="shared" si="120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21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22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46"/>
      <c r="BJ32" s="33">
        <f t="shared" si="123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46"/>
      <c r="BQ32" s="33">
        <f t="shared" si="124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25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26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26547</v>
      </c>
      <c r="D33" s="47">
        <f t="shared" ref="D33:E33" si="127">SUM(D34:D50)</f>
        <v>0</v>
      </c>
      <c r="E33" s="47">
        <f t="shared" si="127"/>
        <v>0</v>
      </c>
      <c r="F33" s="47">
        <f t="shared" si="115"/>
        <v>26547</v>
      </c>
      <c r="H33" s="29" t="s">
        <v>33</v>
      </c>
      <c r="I33" s="30">
        <v>2240</v>
      </c>
      <c r="J33" s="47">
        <f>SUM(J34:J50)</f>
        <v>26547</v>
      </c>
      <c r="K33" s="47">
        <f t="shared" ref="K33" si="128">SUM(K34:K50)</f>
        <v>0</v>
      </c>
      <c r="L33" s="120">
        <f t="shared" ref="L33" si="129">SUM(L34:L50)</f>
        <v>1080.8600000000001</v>
      </c>
      <c r="M33" s="47">
        <f t="shared" ref="M33" si="130">J33+K33-L33</f>
        <v>25466.14</v>
      </c>
      <c r="O33" s="29" t="s">
        <v>33</v>
      </c>
      <c r="P33" s="30">
        <v>2240</v>
      </c>
      <c r="Q33" s="47">
        <f>SUM(Q34:Q50)</f>
        <v>25466.14</v>
      </c>
      <c r="R33" s="47">
        <f t="shared" ref="R33" si="131">SUM(R34:R50)</f>
        <v>0</v>
      </c>
      <c r="S33" s="120">
        <f t="shared" ref="S33" si="132">SUM(S34:S50)</f>
        <v>434.64</v>
      </c>
      <c r="T33" s="47">
        <f t="shared" ref="T33" si="133">Q33+R33-S33</f>
        <v>25031.5</v>
      </c>
      <c r="V33" s="29" t="s">
        <v>33</v>
      </c>
      <c r="W33" s="30">
        <v>2240</v>
      </c>
      <c r="X33" s="47">
        <f>SUM(X34:X50)</f>
        <v>25031.5</v>
      </c>
      <c r="Y33" s="47">
        <f t="shared" ref="Y33" si="134">SUM(Y34:Y50)</f>
        <v>0</v>
      </c>
      <c r="Z33" s="120">
        <f t="shared" ref="Z33" si="135">SUM(Z34:Z50)</f>
        <v>1410.86</v>
      </c>
      <c r="AA33" s="47">
        <f t="shared" ref="AA33" si="136">X33+Y33-Z33</f>
        <v>23620.639999999999</v>
      </c>
      <c r="AC33" s="29" t="s">
        <v>33</v>
      </c>
      <c r="AD33" s="30">
        <v>2240</v>
      </c>
      <c r="AE33" s="47">
        <f>SUM(AE34:AE50)</f>
        <v>23980.639999999999</v>
      </c>
      <c r="AF33" s="47">
        <f t="shared" ref="AF33" si="137">SUM(AF34:AF50)</f>
        <v>0</v>
      </c>
      <c r="AG33" s="120">
        <f>SUM(AG34:AG50)</f>
        <v>1627.52</v>
      </c>
      <c r="AH33" s="47">
        <f t="shared" ref="AH33" si="138">AE33+AF33-AG33</f>
        <v>22353.119999999999</v>
      </c>
      <c r="AJ33" s="29" t="s">
        <v>33</v>
      </c>
      <c r="AK33" s="30">
        <v>2240</v>
      </c>
      <c r="AL33" s="47">
        <f>SUM(AL34:AL50)</f>
        <v>22353.119999999999</v>
      </c>
      <c r="AM33" s="47">
        <f t="shared" ref="AM33" si="139">SUM(AM34:AM50)</f>
        <v>0</v>
      </c>
      <c r="AN33" s="120">
        <f t="shared" ref="AN33" si="140">SUM(AN34:AN50)</f>
        <v>0</v>
      </c>
      <c r="AO33" s="47">
        <f t="shared" ref="AO33" si="141">AL33+AM33-AN33</f>
        <v>22353.119999999999</v>
      </c>
      <c r="AQ33" s="29" t="s">
        <v>33</v>
      </c>
      <c r="AR33" s="30">
        <v>2240</v>
      </c>
      <c r="AS33" s="47">
        <f>SUM(AS34:AS50)</f>
        <v>22353.119999999999</v>
      </c>
      <c r="AT33" s="47">
        <f t="shared" ref="AT33" si="142">SUM(AT34:AT50)</f>
        <v>155000</v>
      </c>
      <c r="AU33" s="120">
        <f t="shared" ref="AU33" si="143">SUM(AU34:AU50)</f>
        <v>6734.1</v>
      </c>
      <c r="AV33" s="47">
        <f t="shared" ref="AV33" si="144">AS33+AT33-AU33</f>
        <v>170619.02</v>
      </c>
      <c r="AX33" s="29" t="s">
        <v>33</v>
      </c>
      <c r="AY33" s="30">
        <v>2240</v>
      </c>
      <c r="AZ33" s="47">
        <f>SUM(AZ34:AZ50)</f>
        <v>170619.02</v>
      </c>
      <c r="BA33" s="47">
        <f t="shared" ref="BA33" si="145">SUM(BA34:BA50)</f>
        <v>0</v>
      </c>
      <c r="BB33" s="47">
        <f t="shared" ref="BB33" si="146">SUM(BB34:BB50)</f>
        <v>0</v>
      </c>
      <c r="BC33" s="47">
        <f t="shared" ref="BC33" si="147">AZ33+BA33-BB33</f>
        <v>170619.02</v>
      </c>
      <c r="BE33" s="29" t="s">
        <v>33</v>
      </c>
      <c r="BF33" s="30">
        <v>2240</v>
      </c>
      <c r="BG33" s="47">
        <f>SUM(BG34:BG50)</f>
        <v>170619.02</v>
      </c>
      <c r="BH33" s="47">
        <f t="shared" ref="BH33" si="148">SUM(BH34:BH50)</f>
        <v>0</v>
      </c>
      <c r="BI33" s="47">
        <f t="shared" ref="BI33" si="149">SUM(BI34:BI50)</f>
        <v>0</v>
      </c>
      <c r="BJ33" s="47">
        <f t="shared" ref="BJ33" si="150">BG33+BH33-BI33</f>
        <v>170619.02</v>
      </c>
      <c r="BL33" s="29" t="s">
        <v>33</v>
      </c>
      <c r="BM33" s="30">
        <v>2240</v>
      </c>
      <c r="BN33" s="47">
        <f>SUM(BN34:BN50)</f>
        <v>170619.02</v>
      </c>
      <c r="BO33" s="47">
        <f t="shared" ref="BO33" si="151">SUM(BO34:BO50)</f>
        <v>0</v>
      </c>
      <c r="BP33" s="47">
        <f t="shared" ref="BP33" si="152">SUM(BP34:BP50)</f>
        <v>0</v>
      </c>
      <c r="BQ33" s="47">
        <f t="shared" ref="BQ33" si="153">BN33+BO33-BP33</f>
        <v>170619.02</v>
      </c>
      <c r="BS33" s="29" t="s">
        <v>33</v>
      </c>
      <c r="BT33" s="30">
        <v>2240</v>
      </c>
      <c r="BU33" s="47">
        <f>SUM(BU34:BU50)</f>
        <v>170619.02</v>
      </c>
      <c r="BV33" s="47">
        <f t="shared" ref="BV33" si="154">SUM(BV34:BV50)</f>
        <v>0</v>
      </c>
      <c r="BW33" s="47">
        <f t="shared" ref="BW33" si="155">SUM(BW34:BW50)</f>
        <v>0</v>
      </c>
      <c r="BX33" s="47">
        <f t="shared" ref="BX33" si="156">BU33+BV33-BW33</f>
        <v>170619.02</v>
      </c>
      <c r="BZ33" s="29" t="s">
        <v>33</v>
      </c>
      <c r="CA33" s="30">
        <v>2240</v>
      </c>
      <c r="CB33" s="47">
        <f>SUM(CB34:CB50)</f>
        <v>170619.02</v>
      </c>
      <c r="CC33" s="47">
        <f t="shared" ref="CC33" si="157">SUM(CC34:CC50)</f>
        <v>0</v>
      </c>
      <c r="CD33" s="47">
        <f t="shared" ref="CD33" si="158">SUM(CD34:CD50)</f>
        <v>0</v>
      </c>
      <c r="CE33" s="47">
        <f t="shared" ref="CE33" si="159">CB33+CC33-CD33</f>
        <v>170619.02</v>
      </c>
    </row>
    <row r="34" spans="1:83" s="27" customFormat="1" ht="15.75" customHeight="1" thickBot="1">
      <c r="A34" s="21" t="s">
        <v>133</v>
      </c>
      <c r="B34" s="16">
        <v>2240</v>
      </c>
      <c r="C34" s="49">
        <v>1128</v>
      </c>
      <c r="D34" s="49"/>
      <c r="E34" s="49"/>
      <c r="F34" s="45">
        <f>C34+D34-E34</f>
        <v>1128</v>
      </c>
      <c r="H34" s="21" t="s">
        <v>133</v>
      </c>
      <c r="I34" s="16">
        <v>2240</v>
      </c>
      <c r="J34" s="50">
        <f t="shared" si="104"/>
        <v>1128</v>
      </c>
      <c r="K34" s="49"/>
      <c r="L34" s="121"/>
      <c r="M34" s="45">
        <f>J34+K34-L34</f>
        <v>1128</v>
      </c>
      <c r="O34" s="21" t="s">
        <v>133</v>
      </c>
      <c r="P34" s="16">
        <v>2240</v>
      </c>
      <c r="Q34" s="50">
        <f t="shared" si="105"/>
        <v>1128</v>
      </c>
      <c r="R34" s="49"/>
      <c r="S34" s="121"/>
      <c r="T34" s="45">
        <f>Q34+R34-S34</f>
        <v>1128</v>
      </c>
      <c r="U34" s="28"/>
      <c r="V34" s="21" t="s">
        <v>133</v>
      </c>
      <c r="W34" s="16">
        <v>2240</v>
      </c>
      <c r="X34" s="50">
        <f t="shared" si="106"/>
        <v>1128</v>
      </c>
      <c r="Y34" s="49"/>
      <c r="Z34" s="121"/>
      <c r="AA34" s="45">
        <f>X34+Y34-Z34</f>
        <v>1128</v>
      </c>
      <c r="AB34" s="28"/>
      <c r="AC34" s="21" t="s">
        <v>133</v>
      </c>
      <c r="AD34" s="16">
        <v>2240</v>
      </c>
      <c r="AE34" s="50">
        <f t="shared" si="107"/>
        <v>1128</v>
      </c>
      <c r="AF34" s="49"/>
      <c r="AG34" s="121">
        <v>1128</v>
      </c>
      <c r="AH34" s="45">
        <f>AE34+AF34-AG34</f>
        <v>0</v>
      </c>
      <c r="AJ34" s="21" t="s">
        <v>133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133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133</v>
      </c>
      <c r="AY34" s="16">
        <v>2240</v>
      </c>
      <c r="AZ34" s="50">
        <f t="shared" si="110"/>
        <v>0</v>
      </c>
      <c r="BA34" s="49"/>
      <c r="BB34" s="49"/>
      <c r="BC34" s="45">
        <f>AZ34+BA34-BB34</f>
        <v>0</v>
      </c>
      <c r="BE34" s="21" t="s">
        <v>133</v>
      </c>
      <c r="BF34" s="16">
        <v>2240</v>
      </c>
      <c r="BG34" s="50">
        <f t="shared" si="111"/>
        <v>0</v>
      </c>
      <c r="BH34" s="49"/>
      <c r="BI34" s="49"/>
      <c r="BJ34" s="45">
        <f>BG34+BH34-BI34</f>
        <v>0</v>
      </c>
      <c r="BL34" s="21" t="s">
        <v>133</v>
      </c>
      <c r="BM34" s="16">
        <v>2240</v>
      </c>
      <c r="BN34" s="50">
        <f t="shared" si="112"/>
        <v>0</v>
      </c>
      <c r="BO34" s="49"/>
      <c r="BP34" s="49"/>
      <c r="BQ34" s="45">
        <f>BN34+BO34-BP34</f>
        <v>0</v>
      </c>
      <c r="BS34" s="21" t="s">
        <v>133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133</v>
      </c>
      <c r="CA34" s="16">
        <v>2240</v>
      </c>
      <c r="CB34" s="50">
        <f t="shared" si="114"/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5040</v>
      </c>
      <c r="D35" s="49"/>
      <c r="E35" s="49"/>
      <c r="F35" s="45">
        <f t="shared" ref="F35:F51" si="160">C35+D35-E35</f>
        <v>5040</v>
      </c>
      <c r="H35" s="21" t="s">
        <v>35</v>
      </c>
      <c r="I35" s="16">
        <v>2240</v>
      </c>
      <c r="J35" s="50">
        <f t="shared" si="104"/>
        <v>5040</v>
      </c>
      <c r="K35" s="49"/>
      <c r="L35" s="121"/>
      <c r="M35" s="45">
        <f t="shared" ref="M35:M50" si="161">J35+K35-L35</f>
        <v>5040</v>
      </c>
      <c r="O35" s="21" t="s">
        <v>35</v>
      </c>
      <c r="P35" s="16">
        <v>2240</v>
      </c>
      <c r="Q35" s="50">
        <f t="shared" si="105"/>
        <v>5040</v>
      </c>
      <c r="R35" s="49"/>
      <c r="S35" s="121"/>
      <c r="T35" s="45">
        <f t="shared" ref="T35:T50" si="162">Q35+R35-S35</f>
        <v>5040</v>
      </c>
      <c r="U35" s="28"/>
      <c r="V35" s="21" t="s">
        <v>35</v>
      </c>
      <c r="W35" s="16">
        <v>2240</v>
      </c>
      <c r="X35" s="50">
        <f t="shared" si="106"/>
        <v>5040</v>
      </c>
      <c r="Y35" s="49"/>
      <c r="Z35" s="121"/>
      <c r="AA35" s="45">
        <f t="shared" ref="AA35:AA50" si="163">X35+Y35-Z35</f>
        <v>5040</v>
      </c>
      <c r="AB35" s="28"/>
      <c r="AC35" s="21" t="s">
        <v>35</v>
      </c>
      <c r="AD35" s="16">
        <v>2240</v>
      </c>
      <c r="AE35" s="50">
        <f t="shared" si="107"/>
        <v>5040</v>
      </c>
      <c r="AF35" s="49"/>
      <c r="AG35" s="121"/>
      <c r="AH35" s="45">
        <f t="shared" ref="AH35:AH50" si="164">AE35+AF35-AG35</f>
        <v>5040</v>
      </c>
      <c r="AJ35" s="21" t="s">
        <v>35</v>
      </c>
      <c r="AK35" s="16">
        <v>2240</v>
      </c>
      <c r="AL35" s="50">
        <f t="shared" si="108"/>
        <v>5040</v>
      </c>
      <c r="AM35" s="49"/>
      <c r="AN35" s="121"/>
      <c r="AO35" s="45">
        <f t="shared" ref="AO35:AO50" si="165">AL35+AM35-AN35</f>
        <v>5040</v>
      </c>
      <c r="AQ35" s="21" t="s">
        <v>35</v>
      </c>
      <c r="AR35" s="16">
        <v>2240</v>
      </c>
      <c r="AS35" s="50">
        <f t="shared" si="109"/>
        <v>5040</v>
      </c>
      <c r="AT35" s="49"/>
      <c r="AU35" s="121"/>
      <c r="AV35" s="45">
        <f t="shared" ref="AV35:AV50" si="166">AS35+AT35-AU35</f>
        <v>5040</v>
      </c>
      <c r="AX35" s="21" t="s">
        <v>35</v>
      </c>
      <c r="AY35" s="16">
        <v>2240</v>
      </c>
      <c r="AZ35" s="50">
        <f t="shared" si="110"/>
        <v>5040</v>
      </c>
      <c r="BA35" s="49"/>
      <c r="BB35" s="49"/>
      <c r="BC35" s="45">
        <f t="shared" ref="BC35:BC50" si="167">AZ35+BA35-BB35</f>
        <v>5040</v>
      </c>
      <c r="BE35" s="21" t="s">
        <v>35</v>
      </c>
      <c r="BF35" s="16">
        <v>2240</v>
      </c>
      <c r="BG35" s="50">
        <f t="shared" si="111"/>
        <v>5040</v>
      </c>
      <c r="BH35" s="49"/>
      <c r="BI35" s="49"/>
      <c r="BJ35" s="45">
        <f t="shared" ref="BJ35:BJ50" si="168">BG35+BH35-BI35</f>
        <v>5040</v>
      </c>
      <c r="BL35" s="21" t="s">
        <v>35</v>
      </c>
      <c r="BM35" s="16">
        <v>2240</v>
      </c>
      <c r="BN35" s="50">
        <f t="shared" si="112"/>
        <v>5040</v>
      </c>
      <c r="BO35" s="49"/>
      <c r="BP35" s="49"/>
      <c r="BQ35" s="45">
        <f t="shared" ref="BQ35:BQ50" si="169">BN35+BO35-BP35</f>
        <v>5040</v>
      </c>
      <c r="BS35" s="21" t="s">
        <v>35</v>
      </c>
      <c r="BT35" s="16">
        <v>2240</v>
      </c>
      <c r="BU35" s="50">
        <f t="shared" si="113"/>
        <v>5040</v>
      </c>
      <c r="BV35" s="49"/>
      <c r="BW35" s="49"/>
      <c r="BX35" s="45">
        <f t="shared" ref="BX35:BX50" si="170">BU35+BV35-BW35</f>
        <v>5040</v>
      </c>
      <c r="BZ35" s="21" t="s">
        <v>35</v>
      </c>
      <c r="CA35" s="16">
        <v>2240</v>
      </c>
      <c r="CB35" s="50">
        <f t="shared" si="114"/>
        <v>5040</v>
      </c>
      <c r="CC35" s="49"/>
      <c r="CD35" s="49"/>
      <c r="CE35" s="45">
        <f t="shared" ref="CE35:CE50" si="171">CB35+CC35-CD35</f>
        <v>5040</v>
      </c>
    </row>
    <row r="36" spans="1:83" s="27" customFormat="1" ht="15.75" thickBot="1">
      <c r="A36" s="24" t="s">
        <v>125</v>
      </c>
      <c r="B36" s="23">
        <v>2240</v>
      </c>
      <c r="C36" s="49">
        <v>600</v>
      </c>
      <c r="D36" s="49"/>
      <c r="E36" s="49"/>
      <c r="F36" s="31">
        <f t="shared" si="160"/>
        <v>600</v>
      </c>
      <c r="H36" s="24" t="s">
        <v>125</v>
      </c>
      <c r="I36" s="23">
        <v>2240</v>
      </c>
      <c r="J36" s="50">
        <f t="shared" si="104"/>
        <v>600</v>
      </c>
      <c r="K36" s="49"/>
      <c r="L36" s="121"/>
      <c r="M36" s="45">
        <f t="shared" si="161"/>
        <v>600</v>
      </c>
      <c r="O36" s="24" t="s">
        <v>125</v>
      </c>
      <c r="P36" s="23">
        <v>2240</v>
      </c>
      <c r="Q36" s="50">
        <f t="shared" si="105"/>
        <v>600</v>
      </c>
      <c r="R36" s="49"/>
      <c r="S36" s="121"/>
      <c r="T36" s="45">
        <f t="shared" si="162"/>
        <v>600</v>
      </c>
      <c r="U36" s="28"/>
      <c r="V36" s="24" t="s">
        <v>125</v>
      </c>
      <c r="W36" s="23">
        <v>2240</v>
      </c>
      <c r="X36" s="50">
        <f t="shared" si="106"/>
        <v>600</v>
      </c>
      <c r="Y36" s="49"/>
      <c r="Z36" s="121"/>
      <c r="AA36" s="45">
        <f t="shared" si="163"/>
        <v>600</v>
      </c>
      <c r="AB36" s="28"/>
      <c r="AC36" s="24" t="s">
        <v>125</v>
      </c>
      <c r="AD36" s="23">
        <v>2240</v>
      </c>
      <c r="AE36" s="50">
        <f t="shared" si="107"/>
        <v>600</v>
      </c>
      <c r="AF36" s="49"/>
      <c r="AG36" s="121"/>
      <c r="AH36" s="45">
        <f t="shared" si="164"/>
        <v>600</v>
      </c>
      <c r="AJ36" s="24" t="s">
        <v>125</v>
      </c>
      <c r="AK36" s="23">
        <v>2240</v>
      </c>
      <c r="AL36" s="50">
        <f t="shared" si="108"/>
        <v>600</v>
      </c>
      <c r="AM36" s="49"/>
      <c r="AN36" s="121"/>
      <c r="AO36" s="45">
        <f t="shared" si="165"/>
        <v>600</v>
      </c>
      <c r="AQ36" s="24" t="s">
        <v>125</v>
      </c>
      <c r="AR36" s="23">
        <v>2240</v>
      </c>
      <c r="AS36" s="50">
        <f t="shared" si="109"/>
        <v>600</v>
      </c>
      <c r="AT36" s="49"/>
      <c r="AU36" s="121"/>
      <c r="AV36" s="45">
        <f t="shared" si="166"/>
        <v>600</v>
      </c>
      <c r="AX36" s="24" t="s">
        <v>125</v>
      </c>
      <c r="AY36" s="23">
        <v>2240</v>
      </c>
      <c r="AZ36" s="50">
        <f t="shared" si="110"/>
        <v>600</v>
      </c>
      <c r="BA36" s="49"/>
      <c r="BB36" s="49"/>
      <c r="BC36" s="45">
        <f t="shared" si="167"/>
        <v>600</v>
      </c>
      <c r="BE36" s="24" t="s">
        <v>125</v>
      </c>
      <c r="BF36" s="23">
        <v>2240</v>
      </c>
      <c r="BG36" s="50">
        <f t="shared" si="111"/>
        <v>600</v>
      </c>
      <c r="BH36" s="49"/>
      <c r="BI36" s="49"/>
      <c r="BJ36" s="45">
        <f t="shared" si="168"/>
        <v>600</v>
      </c>
      <c r="BL36" s="24" t="s">
        <v>125</v>
      </c>
      <c r="BM36" s="23">
        <v>2240</v>
      </c>
      <c r="BN36" s="50">
        <f t="shared" si="112"/>
        <v>600</v>
      </c>
      <c r="BO36" s="49"/>
      <c r="BP36" s="49"/>
      <c r="BQ36" s="45">
        <f t="shared" si="169"/>
        <v>600</v>
      </c>
      <c r="BS36" s="24" t="s">
        <v>125</v>
      </c>
      <c r="BT36" s="23">
        <v>2240</v>
      </c>
      <c r="BU36" s="50">
        <f t="shared" si="113"/>
        <v>600</v>
      </c>
      <c r="BV36" s="49"/>
      <c r="BW36" s="49"/>
      <c r="BX36" s="45">
        <f t="shared" si="170"/>
        <v>600</v>
      </c>
      <c r="BZ36" s="24" t="s">
        <v>125</v>
      </c>
      <c r="CA36" s="23">
        <v>2240</v>
      </c>
      <c r="CB36" s="50">
        <f t="shared" si="114"/>
        <v>600</v>
      </c>
      <c r="CC36" s="49"/>
      <c r="CD36" s="49"/>
      <c r="CE36" s="45">
        <f t="shared" si="171"/>
        <v>600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49"/>
      <c r="F37" s="45">
        <f t="shared" si="160"/>
        <v>1000</v>
      </c>
      <c r="H37" s="24" t="s">
        <v>127</v>
      </c>
      <c r="I37" s="23">
        <v>2240</v>
      </c>
      <c r="J37" s="50">
        <f t="shared" si="104"/>
        <v>1000</v>
      </c>
      <c r="K37" s="49"/>
      <c r="L37" s="121"/>
      <c r="M37" s="45">
        <f t="shared" si="161"/>
        <v>1000</v>
      </c>
      <c r="O37" s="24" t="s">
        <v>127</v>
      </c>
      <c r="P37" s="23">
        <v>2240</v>
      </c>
      <c r="Q37" s="50">
        <f t="shared" si="105"/>
        <v>1000</v>
      </c>
      <c r="R37" s="49"/>
      <c r="S37" s="121"/>
      <c r="T37" s="45">
        <f t="shared" si="162"/>
        <v>1000</v>
      </c>
      <c r="U37" s="28"/>
      <c r="V37" s="24" t="s">
        <v>127</v>
      </c>
      <c r="W37" s="23">
        <v>2240</v>
      </c>
      <c r="X37" s="50">
        <f t="shared" si="106"/>
        <v>1000</v>
      </c>
      <c r="Y37" s="49"/>
      <c r="Z37" s="121"/>
      <c r="AA37" s="45">
        <f t="shared" si="163"/>
        <v>1000</v>
      </c>
      <c r="AB37" s="28"/>
      <c r="AC37" s="24" t="s">
        <v>127</v>
      </c>
      <c r="AD37" s="23">
        <v>2240</v>
      </c>
      <c r="AE37" s="50">
        <f t="shared" si="107"/>
        <v>1000</v>
      </c>
      <c r="AF37" s="49"/>
      <c r="AG37" s="121"/>
      <c r="AH37" s="45">
        <f t="shared" si="164"/>
        <v>1000</v>
      </c>
      <c r="AJ37" s="24" t="s">
        <v>127</v>
      </c>
      <c r="AK37" s="23">
        <v>2240</v>
      </c>
      <c r="AL37" s="50">
        <f t="shared" si="108"/>
        <v>1000</v>
      </c>
      <c r="AM37" s="49"/>
      <c r="AN37" s="121"/>
      <c r="AO37" s="45">
        <f t="shared" si="165"/>
        <v>1000</v>
      </c>
      <c r="AQ37" s="24" t="s">
        <v>127</v>
      </c>
      <c r="AR37" s="23">
        <v>2240</v>
      </c>
      <c r="AS37" s="50">
        <f t="shared" si="109"/>
        <v>1000</v>
      </c>
      <c r="AT37" s="49"/>
      <c r="AU37" s="121"/>
      <c r="AV37" s="45">
        <f t="shared" si="166"/>
        <v>1000</v>
      </c>
      <c r="AX37" s="24" t="s">
        <v>127</v>
      </c>
      <c r="AY37" s="23">
        <v>2240</v>
      </c>
      <c r="AZ37" s="50">
        <f t="shared" si="110"/>
        <v>1000</v>
      </c>
      <c r="BA37" s="49"/>
      <c r="BB37" s="49"/>
      <c r="BC37" s="45">
        <f t="shared" si="167"/>
        <v>1000</v>
      </c>
      <c r="BE37" s="24" t="s">
        <v>127</v>
      </c>
      <c r="BF37" s="23">
        <v>2240</v>
      </c>
      <c r="BG37" s="50">
        <f t="shared" si="111"/>
        <v>1000</v>
      </c>
      <c r="BH37" s="49"/>
      <c r="BI37" s="49"/>
      <c r="BJ37" s="45">
        <f t="shared" si="168"/>
        <v>1000</v>
      </c>
      <c r="BL37" s="24" t="s">
        <v>127</v>
      </c>
      <c r="BM37" s="23">
        <v>2240</v>
      </c>
      <c r="BN37" s="50">
        <f t="shared" si="112"/>
        <v>1000</v>
      </c>
      <c r="BO37" s="49"/>
      <c r="BP37" s="49"/>
      <c r="BQ37" s="45">
        <f t="shared" si="169"/>
        <v>1000</v>
      </c>
      <c r="BS37" s="24" t="s">
        <v>127</v>
      </c>
      <c r="BT37" s="23">
        <v>2240</v>
      </c>
      <c r="BU37" s="50">
        <f t="shared" si="113"/>
        <v>1000</v>
      </c>
      <c r="BV37" s="49"/>
      <c r="BW37" s="49"/>
      <c r="BX37" s="45">
        <f t="shared" si="170"/>
        <v>1000</v>
      </c>
      <c r="BZ37" s="24" t="s">
        <v>127</v>
      </c>
      <c r="CA37" s="23">
        <v>2240</v>
      </c>
      <c r="CB37" s="50">
        <f t="shared" si="114"/>
        <v>1000</v>
      </c>
      <c r="CC37" s="49"/>
      <c r="CD37" s="49"/>
      <c r="CE37" s="45">
        <f t="shared" si="171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1050</v>
      </c>
      <c r="D38" s="49"/>
      <c r="E38" s="49"/>
      <c r="F38" s="45">
        <f t="shared" si="160"/>
        <v>1050</v>
      </c>
      <c r="H38" s="24" t="s">
        <v>128</v>
      </c>
      <c r="I38" s="23">
        <v>2240</v>
      </c>
      <c r="J38" s="50">
        <f t="shared" si="104"/>
        <v>1050</v>
      </c>
      <c r="K38" s="49"/>
      <c r="L38" s="121"/>
      <c r="M38" s="45">
        <f t="shared" si="161"/>
        <v>1050</v>
      </c>
      <c r="O38" s="24" t="s">
        <v>128</v>
      </c>
      <c r="P38" s="23">
        <v>2240</v>
      </c>
      <c r="Q38" s="50">
        <f t="shared" si="105"/>
        <v>1050</v>
      </c>
      <c r="R38" s="49"/>
      <c r="S38" s="121"/>
      <c r="T38" s="45">
        <f t="shared" si="162"/>
        <v>1050</v>
      </c>
      <c r="U38" s="28"/>
      <c r="V38" s="24" t="s">
        <v>128</v>
      </c>
      <c r="W38" s="23">
        <v>2240</v>
      </c>
      <c r="X38" s="50">
        <f t="shared" si="106"/>
        <v>1050</v>
      </c>
      <c r="Y38" s="49"/>
      <c r="Z38" s="121"/>
      <c r="AA38" s="45">
        <f t="shared" si="163"/>
        <v>1050</v>
      </c>
      <c r="AB38" s="28"/>
      <c r="AC38" s="24" t="s">
        <v>128</v>
      </c>
      <c r="AD38" s="23">
        <v>2240</v>
      </c>
      <c r="AE38" s="50">
        <f t="shared" si="107"/>
        <v>1050</v>
      </c>
      <c r="AF38" s="49"/>
      <c r="AG38" s="121"/>
      <c r="AH38" s="45">
        <f t="shared" si="164"/>
        <v>1050</v>
      </c>
      <c r="AJ38" s="24" t="s">
        <v>128</v>
      </c>
      <c r="AK38" s="23">
        <v>2240</v>
      </c>
      <c r="AL38" s="50">
        <f t="shared" si="108"/>
        <v>1050</v>
      </c>
      <c r="AM38" s="49"/>
      <c r="AN38" s="121"/>
      <c r="AO38" s="45">
        <f t="shared" si="165"/>
        <v>1050</v>
      </c>
      <c r="AQ38" s="24" t="s">
        <v>128</v>
      </c>
      <c r="AR38" s="23">
        <v>2240</v>
      </c>
      <c r="AS38" s="50">
        <f t="shared" si="109"/>
        <v>1050</v>
      </c>
      <c r="AT38" s="49"/>
      <c r="AU38" s="121"/>
      <c r="AV38" s="45">
        <f t="shared" si="166"/>
        <v>1050</v>
      </c>
      <c r="AX38" s="24" t="s">
        <v>128</v>
      </c>
      <c r="AY38" s="23">
        <v>2240</v>
      </c>
      <c r="AZ38" s="50">
        <f t="shared" si="110"/>
        <v>1050</v>
      </c>
      <c r="BA38" s="49"/>
      <c r="BB38" s="49"/>
      <c r="BC38" s="45">
        <f t="shared" si="167"/>
        <v>1050</v>
      </c>
      <c r="BE38" s="24" t="s">
        <v>128</v>
      </c>
      <c r="BF38" s="23">
        <v>2240</v>
      </c>
      <c r="BG38" s="50">
        <f t="shared" si="111"/>
        <v>1050</v>
      </c>
      <c r="BH38" s="49"/>
      <c r="BI38" s="49"/>
      <c r="BJ38" s="45">
        <f t="shared" si="168"/>
        <v>1050</v>
      </c>
      <c r="BL38" s="24" t="s">
        <v>128</v>
      </c>
      <c r="BM38" s="23">
        <v>2240</v>
      </c>
      <c r="BN38" s="50">
        <f t="shared" si="112"/>
        <v>1050</v>
      </c>
      <c r="BO38" s="49"/>
      <c r="BP38" s="49"/>
      <c r="BQ38" s="45">
        <f t="shared" si="169"/>
        <v>1050</v>
      </c>
      <c r="BS38" s="24" t="s">
        <v>128</v>
      </c>
      <c r="BT38" s="23">
        <v>2240</v>
      </c>
      <c r="BU38" s="50">
        <f t="shared" si="113"/>
        <v>1050</v>
      </c>
      <c r="BV38" s="49"/>
      <c r="BW38" s="49"/>
      <c r="BX38" s="45">
        <f t="shared" si="170"/>
        <v>1050</v>
      </c>
      <c r="BZ38" s="24" t="s">
        <v>128</v>
      </c>
      <c r="CA38" s="23">
        <v>2240</v>
      </c>
      <c r="CB38" s="50">
        <f t="shared" si="114"/>
        <v>1050</v>
      </c>
      <c r="CC38" s="49"/>
      <c r="CD38" s="49"/>
      <c r="CE38" s="45">
        <f t="shared" si="171"/>
        <v>1050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49"/>
      <c r="F39" s="45">
        <f t="shared" si="160"/>
        <v>1300</v>
      </c>
      <c r="H39" s="24" t="s">
        <v>129</v>
      </c>
      <c r="I39" s="23">
        <v>2240</v>
      </c>
      <c r="J39" s="50">
        <f t="shared" si="104"/>
        <v>1300</v>
      </c>
      <c r="K39" s="49"/>
      <c r="L39" s="121"/>
      <c r="M39" s="45">
        <f t="shared" si="161"/>
        <v>1300</v>
      </c>
      <c r="O39" s="24" t="s">
        <v>129</v>
      </c>
      <c r="P39" s="23">
        <v>2240</v>
      </c>
      <c r="Q39" s="50">
        <f t="shared" si="105"/>
        <v>1300</v>
      </c>
      <c r="R39" s="49"/>
      <c r="S39" s="121"/>
      <c r="T39" s="45">
        <f t="shared" si="162"/>
        <v>1300</v>
      </c>
      <c r="U39" s="28"/>
      <c r="V39" s="24" t="s">
        <v>129</v>
      </c>
      <c r="W39" s="23">
        <v>2240</v>
      </c>
      <c r="X39" s="50">
        <f t="shared" si="106"/>
        <v>1300</v>
      </c>
      <c r="Y39" s="49"/>
      <c r="Z39" s="121"/>
      <c r="AA39" s="45">
        <f t="shared" si="163"/>
        <v>1300</v>
      </c>
      <c r="AB39" s="28"/>
      <c r="AC39" s="24" t="s">
        <v>129</v>
      </c>
      <c r="AD39" s="23">
        <v>2240</v>
      </c>
      <c r="AE39" s="50">
        <f t="shared" si="107"/>
        <v>1300</v>
      </c>
      <c r="AF39" s="49"/>
      <c r="AG39" s="121"/>
      <c r="AH39" s="45">
        <f t="shared" si="164"/>
        <v>1300</v>
      </c>
      <c r="AJ39" s="24" t="s">
        <v>129</v>
      </c>
      <c r="AK39" s="23">
        <v>2240</v>
      </c>
      <c r="AL39" s="50">
        <f t="shared" si="108"/>
        <v>1300</v>
      </c>
      <c r="AM39" s="49"/>
      <c r="AN39" s="121"/>
      <c r="AO39" s="45">
        <f t="shared" si="165"/>
        <v>1300</v>
      </c>
      <c r="AQ39" s="24" t="s">
        <v>129</v>
      </c>
      <c r="AR39" s="23">
        <v>2240</v>
      </c>
      <c r="AS39" s="50">
        <f t="shared" si="109"/>
        <v>1300</v>
      </c>
      <c r="AT39" s="49"/>
      <c r="AU39" s="121"/>
      <c r="AV39" s="45">
        <f t="shared" si="166"/>
        <v>1300</v>
      </c>
      <c r="AX39" s="24" t="s">
        <v>129</v>
      </c>
      <c r="AY39" s="23">
        <v>2240</v>
      </c>
      <c r="AZ39" s="50">
        <f t="shared" si="110"/>
        <v>1300</v>
      </c>
      <c r="BA39" s="49"/>
      <c r="BB39" s="49"/>
      <c r="BC39" s="45">
        <f t="shared" si="167"/>
        <v>1300</v>
      </c>
      <c r="BE39" s="24" t="s">
        <v>129</v>
      </c>
      <c r="BF39" s="23">
        <v>2240</v>
      </c>
      <c r="BG39" s="50">
        <f t="shared" si="111"/>
        <v>1300</v>
      </c>
      <c r="BH39" s="49"/>
      <c r="BI39" s="49"/>
      <c r="BJ39" s="45">
        <f t="shared" si="168"/>
        <v>1300</v>
      </c>
      <c r="BL39" s="24" t="s">
        <v>129</v>
      </c>
      <c r="BM39" s="23">
        <v>2240</v>
      </c>
      <c r="BN39" s="50">
        <f t="shared" si="112"/>
        <v>1300</v>
      </c>
      <c r="BO39" s="49"/>
      <c r="BP39" s="49"/>
      <c r="BQ39" s="45">
        <f t="shared" si="169"/>
        <v>1300</v>
      </c>
      <c r="BS39" s="24" t="s">
        <v>129</v>
      </c>
      <c r="BT39" s="23">
        <v>2240</v>
      </c>
      <c r="BU39" s="50">
        <f t="shared" si="113"/>
        <v>1300</v>
      </c>
      <c r="BV39" s="49"/>
      <c r="BW39" s="49"/>
      <c r="BX39" s="45">
        <f t="shared" si="170"/>
        <v>1300</v>
      </c>
      <c r="BZ39" s="24" t="s">
        <v>129</v>
      </c>
      <c r="CA39" s="23">
        <v>2240</v>
      </c>
      <c r="CB39" s="50">
        <f t="shared" si="114"/>
        <v>1300</v>
      </c>
      <c r="CC39" s="49"/>
      <c r="CD39" s="49"/>
      <c r="CE39" s="45">
        <f t="shared" si="171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f>1604+190</f>
        <v>1794</v>
      </c>
      <c r="D40" s="49"/>
      <c r="E40" s="49"/>
      <c r="F40" s="45">
        <f t="shared" si="160"/>
        <v>1794</v>
      </c>
      <c r="H40" s="21" t="s">
        <v>41</v>
      </c>
      <c r="I40" s="16">
        <v>2240</v>
      </c>
      <c r="J40" s="50">
        <f t="shared" si="104"/>
        <v>1794</v>
      </c>
      <c r="K40" s="49"/>
      <c r="L40" s="121"/>
      <c r="M40" s="45">
        <f t="shared" si="161"/>
        <v>1794</v>
      </c>
      <c r="O40" s="21" t="s">
        <v>41</v>
      </c>
      <c r="P40" s="16">
        <v>2240</v>
      </c>
      <c r="Q40" s="50">
        <f t="shared" si="105"/>
        <v>1794</v>
      </c>
      <c r="R40" s="49"/>
      <c r="S40" s="121"/>
      <c r="T40" s="45">
        <f t="shared" si="162"/>
        <v>1794</v>
      </c>
      <c r="U40" s="28"/>
      <c r="V40" s="21" t="s">
        <v>41</v>
      </c>
      <c r="W40" s="16">
        <v>2240</v>
      </c>
      <c r="X40" s="50">
        <f t="shared" si="106"/>
        <v>1794</v>
      </c>
      <c r="Y40" s="49"/>
      <c r="Z40" s="121"/>
      <c r="AA40" s="45">
        <f t="shared" si="163"/>
        <v>1794</v>
      </c>
      <c r="AB40" s="28"/>
      <c r="AC40" s="21" t="s">
        <v>41</v>
      </c>
      <c r="AD40" s="16">
        <v>2240</v>
      </c>
      <c r="AE40" s="50">
        <f t="shared" si="107"/>
        <v>1794</v>
      </c>
      <c r="AF40" s="49"/>
      <c r="AG40" s="121"/>
      <c r="AH40" s="45">
        <f t="shared" si="164"/>
        <v>1794</v>
      </c>
      <c r="AJ40" s="21" t="s">
        <v>41</v>
      </c>
      <c r="AK40" s="16">
        <v>2240</v>
      </c>
      <c r="AL40" s="50">
        <f t="shared" si="108"/>
        <v>1794</v>
      </c>
      <c r="AM40" s="49"/>
      <c r="AN40" s="121"/>
      <c r="AO40" s="45">
        <f t="shared" si="165"/>
        <v>1794</v>
      </c>
      <c r="AQ40" s="21" t="s">
        <v>41</v>
      </c>
      <c r="AR40" s="16">
        <v>2240</v>
      </c>
      <c r="AS40" s="50">
        <f t="shared" si="109"/>
        <v>1794</v>
      </c>
      <c r="AT40" s="49"/>
      <c r="AU40" s="121">
        <f>399.6+229.5</f>
        <v>629.1</v>
      </c>
      <c r="AV40" s="45">
        <f t="shared" si="166"/>
        <v>1164.9000000000001</v>
      </c>
      <c r="AX40" s="21" t="s">
        <v>41</v>
      </c>
      <c r="AY40" s="16">
        <v>2240</v>
      </c>
      <c r="AZ40" s="50">
        <f t="shared" si="110"/>
        <v>1164.9000000000001</v>
      </c>
      <c r="BA40" s="49"/>
      <c r="BB40" s="49"/>
      <c r="BC40" s="45">
        <f t="shared" si="167"/>
        <v>1164.9000000000001</v>
      </c>
      <c r="BE40" s="21" t="s">
        <v>41</v>
      </c>
      <c r="BF40" s="16">
        <v>2240</v>
      </c>
      <c r="BG40" s="50">
        <f t="shared" si="111"/>
        <v>1164.9000000000001</v>
      </c>
      <c r="BH40" s="49"/>
      <c r="BI40" s="49"/>
      <c r="BJ40" s="45">
        <f t="shared" si="168"/>
        <v>1164.9000000000001</v>
      </c>
      <c r="BL40" s="21" t="s">
        <v>41</v>
      </c>
      <c r="BM40" s="16">
        <v>2240</v>
      </c>
      <c r="BN40" s="50">
        <f t="shared" si="112"/>
        <v>1164.9000000000001</v>
      </c>
      <c r="BO40" s="49"/>
      <c r="BP40" s="49"/>
      <c r="BQ40" s="45">
        <f t="shared" si="169"/>
        <v>1164.9000000000001</v>
      </c>
      <c r="BS40" s="21" t="s">
        <v>41</v>
      </c>
      <c r="BT40" s="16">
        <v>2240</v>
      </c>
      <c r="BU40" s="50">
        <f t="shared" si="113"/>
        <v>1164.9000000000001</v>
      </c>
      <c r="BV40" s="49"/>
      <c r="BW40" s="49"/>
      <c r="BX40" s="45">
        <f t="shared" si="170"/>
        <v>1164.9000000000001</v>
      </c>
      <c r="BZ40" s="21" t="s">
        <v>41</v>
      </c>
      <c r="CA40" s="16">
        <v>2240</v>
      </c>
      <c r="CB40" s="50">
        <f t="shared" si="114"/>
        <v>1164.9000000000001</v>
      </c>
      <c r="CC40" s="49"/>
      <c r="CD40" s="49"/>
      <c r="CE40" s="45">
        <f t="shared" si="171"/>
        <v>1164.9000000000001</v>
      </c>
    </row>
    <row r="41" spans="1:83" s="27" customFormat="1" ht="15.75" customHeight="1" thickBot="1">
      <c r="A41" s="21" t="s">
        <v>47</v>
      </c>
      <c r="B41" s="16">
        <v>2240</v>
      </c>
      <c r="C41" s="49">
        <f>2700+2200</f>
        <v>4900</v>
      </c>
      <c r="D41" s="49"/>
      <c r="E41" s="49"/>
      <c r="F41" s="45">
        <f t="shared" si="160"/>
        <v>4900</v>
      </c>
      <c r="H41" s="21" t="s">
        <v>47</v>
      </c>
      <c r="I41" s="16">
        <v>2240</v>
      </c>
      <c r="J41" s="50">
        <f t="shared" si="104"/>
        <v>4900</v>
      </c>
      <c r="K41" s="49"/>
      <c r="L41" s="121"/>
      <c r="M41" s="45">
        <f t="shared" si="161"/>
        <v>4900</v>
      </c>
      <c r="O41" s="21" t="s">
        <v>47</v>
      </c>
      <c r="P41" s="16">
        <v>2240</v>
      </c>
      <c r="Q41" s="50">
        <f t="shared" si="105"/>
        <v>4900</v>
      </c>
      <c r="R41" s="49"/>
      <c r="S41" s="121"/>
      <c r="T41" s="45">
        <f t="shared" si="162"/>
        <v>4900</v>
      </c>
      <c r="U41" s="28"/>
      <c r="V41" s="21" t="s">
        <v>47</v>
      </c>
      <c r="W41" s="16">
        <v>2240</v>
      </c>
      <c r="X41" s="50">
        <f t="shared" si="106"/>
        <v>4900</v>
      </c>
      <c r="Y41" s="49"/>
      <c r="Z41" s="121"/>
      <c r="AA41" s="45">
        <f t="shared" si="163"/>
        <v>4900</v>
      </c>
      <c r="AB41" s="28"/>
      <c r="AC41" s="21" t="s">
        <v>47</v>
      </c>
      <c r="AD41" s="16">
        <v>2240</v>
      </c>
      <c r="AE41" s="50">
        <f t="shared" si="107"/>
        <v>4900</v>
      </c>
      <c r="AF41" s="49"/>
      <c r="AG41" s="121"/>
      <c r="AH41" s="45">
        <f t="shared" si="164"/>
        <v>4900</v>
      </c>
      <c r="AJ41" s="21" t="s">
        <v>47</v>
      </c>
      <c r="AK41" s="16">
        <v>2240</v>
      </c>
      <c r="AL41" s="50">
        <f t="shared" si="108"/>
        <v>4900</v>
      </c>
      <c r="AM41" s="49"/>
      <c r="AN41" s="121"/>
      <c r="AO41" s="45">
        <f t="shared" si="165"/>
        <v>4900</v>
      </c>
      <c r="AQ41" s="21" t="s">
        <v>47</v>
      </c>
      <c r="AR41" s="16">
        <v>2240</v>
      </c>
      <c r="AS41" s="50">
        <f t="shared" si="109"/>
        <v>4900</v>
      </c>
      <c r="AT41" s="49"/>
      <c r="AU41" s="121"/>
      <c r="AV41" s="45">
        <f t="shared" si="166"/>
        <v>4900</v>
      </c>
      <c r="AX41" s="21" t="s">
        <v>47</v>
      </c>
      <c r="AY41" s="16">
        <v>2240</v>
      </c>
      <c r="AZ41" s="50">
        <f t="shared" si="110"/>
        <v>4900</v>
      </c>
      <c r="BA41" s="49"/>
      <c r="BB41" s="49"/>
      <c r="BC41" s="45">
        <f t="shared" si="167"/>
        <v>4900</v>
      </c>
      <c r="BE41" s="21" t="s">
        <v>47</v>
      </c>
      <c r="BF41" s="16">
        <v>2240</v>
      </c>
      <c r="BG41" s="50">
        <f t="shared" si="111"/>
        <v>4900</v>
      </c>
      <c r="BH41" s="49"/>
      <c r="BI41" s="49"/>
      <c r="BJ41" s="45">
        <f t="shared" si="168"/>
        <v>4900</v>
      </c>
      <c r="BL41" s="21" t="s">
        <v>47</v>
      </c>
      <c r="BM41" s="16">
        <v>2240</v>
      </c>
      <c r="BN41" s="50">
        <f t="shared" si="112"/>
        <v>4900</v>
      </c>
      <c r="BO41" s="49"/>
      <c r="BP41" s="49"/>
      <c r="BQ41" s="45">
        <f t="shared" si="169"/>
        <v>4900</v>
      </c>
      <c r="BS41" s="21" t="s">
        <v>47</v>
      </c>
      <c r="BT41" s="16">
        <v>2240</v>
      </c>
      <c r="BU41" s="50">
        <f t="shared" si="113"/>
        <v>4900</v>
      </c>
      <c r="BV41" s="49"/>
      <c r="BW41" s="49"/>
      <c r="BX41" s="45">
        <f t="shared" si="170"/>
        <v>4900</v>
      </c>
      <c r="BZ41" s="21" t="s">
        <v>47</v>
      </c>
      <c r="CA41" s="16">
        <v>2240</v>
      </c>
      <c r="CB41" s="50">
        <f t="shared" si="114"/>
        <v>4900</v>
      </c>
      <c r="CC41" s="49"/>
      <c r="CD41" s="49"/>
      <c r="CE41" s="45">
        <f t="shared" si="171"/>
        <v>4900</v>
      </c>
    </row>
    <row r="42" spans="1:83" s="27" customFormat="1" ht="15.75" customHeight="1" thickBot="1">
      <c r="A42" s="21" t="s">
        <v>45</v>
      </c>
      <c r="B42" s="16">
        <v>2240</v>
      </c>
      <c r="C42" s="49">
        <v>820</v>
      </c>
      <c r="D42" s="49"/>
      <c r="E42" s="49"/>
      <c r="F42" s="45">
        <f t="shared" si="160"/>
        <v>820</v>
      </c>
      <c r="H42" s="21" t="s">
        <v>45</v>
      </c>
      <c r="I42" s="16">
        <v>2240</v>
      </c>
      <c r="J42" s="50">
        <f t="shared" si="104"/>
        <v>820</v>
      </c>
      <c r="K42" s="49"/>
      <c r="L42" s="121">
        <v>820</v>
      </c>
      <c r="M42" s="45">
        <f t="shared" si="161"/>
        <v>0</v>
      </c>
      <c r="O42" s="21" t="s">
        <v>45</v>
      </c>
      <c r="P42" s="16">
        <v>2240</v>
      </c>
      <c r="Q42" s="50">
        <f t="shared" si="105"/>
        <v>0</v>
      </c>
      <c r="R42" s="49"/>
      <c r="S42" s="121"/>
      <c r="T42" s="45">
        <f t="shared" si="162"/>
        <v>0</v>
      </c>
      <c r="U42" s="28"/>
      <c r="V42" s="21" t="s">
        <v>45</v>
      </c>
      <c r="W42" s="16">
        <v>2240</v>
      </c>
      <c r="X42" s="50">
        <f t="shared" si="106"/>
        <v>0</v>
      </c>
      <c r="Y42" s="49"/>
      <c r="Z42" s="121"/>
      <c r="AA42" s="45">
        <f t="shared" si="163"/>
        <v>0</v>
      </c>
      <c r="AB42" s="28"/>
      <c r="AC42" s="21" t="s">
        <v>45</v>
      </c>
      <c r="AD42" s="16">
        <v>2240</v>
      </c>
      <c r="AE42" s="50">
        <f t="shared" si="107"/>
        <v>0</v>
      </c>
      <c r="AF42" s="49"/>
      <c r="AG42" s="121"/>
      <c r="AH42" s="45">
        <f t="shared" si="164"/>
        <v>0</v>
      </c>
      <c r="AJ42" s="21" t="s">
        <v>45</v>
      </c>
      <c r="AK42" s="16">
        <v>2240</v>
      </c>
      <c r="AL42" s="50">
        <f t="shared" si="108"/>
        <v>0</v>
      </c>
      <c r="AM42" s="49"/>
      <c r="AN42" s="121"/>
      <c r="AO42" s="45">
        <f t="shared" si="165"/>
        <v>0</v>
      </c>
      <c r="AQ42" s="21" t="s">
        <v>45</v>
      </c>
      <c r="AR42" s="16">
        <v>2240</v>
      </c>
      <c r="AS42" s="50">
        <f t="shared" si="109"/>
        <v>0</v>
      </c>
      <c r="AT42" s="49"/>
      <c r="AU42" s="121"/>
      <c r="AV42" s="45">
        <f t="shared" si="166"/>
        <v>0</v>
      </c>
      <c r="AX42" s="21" t="s">
        <v>45</v>
      </c>
      <c r="AY42" s="16">
        <v>2240</v>
      </c>
      <c r="AZ42" s="50">
        <f t="shared" si="110"/>
        <v>0</v>
      </c>
      <c r="BA42" s="49"/>
      <c r="BB42" s="49"/>
      <c r="BC42" s="45">
        <f t="shared" si="167"/>
        <v>0</v>
      </c>
      <c r="BE42" s="21" t="s">
        <v>45</v>
      </c>
      <c r="BF42" s="16">
        <v>2240</v>
      </c>
      <c r="BG42" s="50">
        <f t="shared" si="111"/>
        <v>0</v>
      </c>
      <c r="BH42" s="49"/>
      <c r="BI42" s="49"/>
      <c r="BJ42" s="45">
        <f t="shared" si="168"/>
        <v>0</v>
      </c>
      <c r="BL42" s="21" t="s">
        <v>45</v>
      </c>
      <c r="BM42" s="16">
        <v>2240</v>
      </c>
      <c r="BN42" s="50">
        <f t="shared" si="112"/>
        <v>0</v>
      </c>
      <c r="BO42" s="49"/>
      <c r="BP42" s="49"/>
      <c r="BQ42" s="45">
        <f t="shared" si="169"/>
        <v>0</v>
      </c>
      <c r="BS42" s="21" t="s">
        <v>45</v>
      </c>
      <c r="BT42" s="16">
        <v>2240</v>
      </c>
      <c r="BU42" s="50">
        <f t="shared" si="113"/>
        <v>0</v>
      </c>
      <c r="BV42" s="49"/>
      <c r="BW42" s="49"/>
      <c r="BX42" s="45">
        <f t="shared" si="170"/>
        <v>0</v>
      </c>
      <c r="BZ42" s="21" t="s">
        <v>45</v>
      </c>
      <c r="CA42" s="16">
        <v>2240</v>
      </c>
      <c r="CB42" s="50">
        <f t="shared" si="114"/>
        <v>0</v>
      </c>
      <c r="CC42" s="49"/>
      <c r="CD42" s="49"/>
      <c r="CE42" s="45">
        <f t="shared" si="171"/>
        <v>0</v>
      </c>
    </row>
    <row r="43" spans="1:83" s="129" customFormat="1" ht="15.75" customHeight="1" thickBot="1">
      <c r="A43" s="24"/>
      <c r="B43" s="23"/>
      <c r="C43" s="49"/>
      <c r="D43" s="49"/>
      <c r="E43" s="49"/>
      <c r="F43" s="31"/>
      <c r="H43" s="24"/>
      <c r="I43" s="23"/>
      <c r="J43" s="133"/>
      <c r="K43" s="49"/>
      <c r="L43" s="121"/>
      <c r="M43" s="31"/>
      <c r="O43" s="24"/>
      <c r="P43" s="23"/>
      <c r="Q43" s="133"/>
      <c r="R43" s="49"/>
      <c r="S43" s="121"/>
      <c r="T43" s="31"/>
      <c r="V43" s="24"/>
      <c r="W43" s="23"/>
      <c r="X43" s="133"/>
      <c r="Y43" s="49"/>
      <c r="Z43" s="121"/>
      <c r="AA43" s="31"/>
      <c r="AC43" s="24" t="s">
        <v>159</v>
      </c>
      <c r="AD43" s="23">
        <v>2240</v>
      </c>
      <c r="AE43" s="133">
        <v>360</v>
      </c>
      <c r="AF43" s="49"/>
      <c r="AG43" s="121">
        <v>360</v>
      </c>
      <c r="AH43" s="45">
        <f t="shared" si="164"/>
        <v>0</v>
      </c>
      <c r="AJ43" s="24"/>
      <c r="AK43" s="23"/>
      <c r="AL43" s="133"/>
      <c r="AM43" s="49"/>
      <c r="AN43" s="121"/>
      <c r="AO43" s="31"/>
      <c r="AQ43" s="24"/>
      <c r="AR43" s="23"/>
      <c r="AS43" s="133"/>
      <c r="AT43" s="49"/>
      <c r="AU43" s="121"/>
      <c r="AV43" s="31"/>
      <c r="AX43" s="24"/>
      <c r="AY43" s="23"/>
      <c r="AZ43" s="133"/>
      <c r="BA43" s="49"/>
      <c r="BB43" s="49"/>
      <c r="BC43" s="31"/>
      <c r="BE43" s="24"/>
      <c r="BF43" s="23"/>
      <c r="BG43" s="133"/>
      <c r="BH43" s="49"/>
      <c r="BI43" s="49"/>
      <c r="BJ43" s="31"/>
      <c r="BL43" s="24"/>
      <c r="BM43" s="23"/>
      <c r="BN43" s="133"/>
      <c r="BO43" s="49"/>
      <c r="BP43" s="49"/>
      <c r="BQ43" s="31"/>
      <c r="BS43" s="24"/>
      <c r="BT43" s="23"/>
      <c r="BU43" s="133"/>
      <c r="BV43" s="49"/>
      <c r="BW43" s="49"/>
      <c r="BX43" s="31"/>
      <c r="BZ43" s="24"/>
      <c r="CA43" s="23"/>
      <c r="CB43" s="133"/>
      <c r="CC43" s="49"/>
      <c r="CD43" s="49"/>
      <c r="CE43" s="31"/>
    </row>
    <row r="44" spans="1:83" s="27" customFormat="1" ht="15.75" customHeight="1" thickBot="1">
      <c r="A44" s="24" t="s">
        <v>137</v>
      </c>
      <c r="B44" s="23">
        <v>2240</v>
      </c>
      <c r="C44" s="49">
        <v>250</v>
      </c>
      <c r="D44" s="49"/>
      <c r="E44" s="49"/>
      <c r="F44" s="31">
        <f t="shared" si="160"/>
        <v>250</v>
      </c>
      <c r="H44" s="24" t="s">
        <v>137</v>
      </c>
      <c r="I44" s="23">
        <v>2240</v>
      </c>
      <c r="J44" s="50">
        <f t="shared" si="104"/>
        <v>250</v>
      </c>
      <c r="K44" s="49"/>
      <c r="L44" s="121"/>
      <c r="M44" s="45">
        <f t="shared" si="161"/>
        <v>250</v>
      </c>
      <c r="O44" s="24" t="s">
        <v>137</v>
      </c>
      <c r="P44" s="23">
        <v>2240</v>
      </c>
      <c r="Q44" s="50">
        <f t="shared" si="105"/>
        <v>250</v>
      </c>
      <c r="R44" s="49"/>
      <c r="S44" s="121"/>
      <c r="T44" s="45">
        <f t="shared" si="162"/>
        <v>250</v>
      </c>
      <c r="U44" s="28"/>
      <c r="V44" s="24" t="s">
        <v>137</v>
      </c>
      <c r="W44" s="23">
        <v>2240</v>
      </c>
      <c r="X44" s="50">
        <f t="shared" si="106"/>
        <v>250</v>
      </c>
      <c r="Y44" s="49"/>
      <c r="Z44" s="121"/>
      <c r="AA44" s="45">
        <f t="shared" si="163"/>
        <v>250</v>
      </c>
      <c r="AB44" s="28"/>
      <c r="AC44" s="24" t="s">
        <v>137</v>
      </c>
      <c r="AD44" s="23">
        <v>2240</v>
      </c>
      <c r="AE44" s="50">
        <f t="shared" si="107"/>
        <v>250</v>
      </c>
      <c r="AF44" s="49"/>
      <c r="AG44" s="121"/>
      <c r="AH44" s="45">
        <f t="shared" si="164"/>
        <v>250</v>
      </c>
      <c r="AJ44" s="24" t="s">
        <v>137</v>
      </c>
      <c r="AK44" s="23">
        <v>2240</v>
      </c>
      <c r="AL44" s="50">
        <f t="shared" si="108"/>
        <v>250</v>
      </c>
      <c r="AM44" s="49"/>
      <c r="AN44" s="121"/>
      <c r="AO44" s="45">
        <f t="shared" si="165"/>
        <v>250</v>
      </c>
      <c r="AQ44" s="24" t="s">
        <v>137</v>
      </c>
      <c r="AR44" s="23">
        <v>2240</v>
      </c>
      <c r="AS44" s="50">
        <f t="shared" si="109"/>
        <v>250</v>
      </c>
      <c r="AT44" s="49"/>
      <c r="AU44" s="121"/>
      <c r="AV44" s="45">
        <f t="shared" si="166"/>
        <v>250</v>
      </c>
      <c r="AX44" s="24" t="s">
        <v>137</v>
      </c>
      <c r="AY44" s="23">
        <v>2240</v>
      </c>
      <c r="AZ44" s="50">
        <f t="shared" si="110"/>
        <v>250</v>
      </c>
      <c r="BA44" s="49"/>
      <c r="BB44" s="49"/>
      <c r="BC44" s="45">
        <f t="shared" si="167"/>
        <v>250</v>
      </c>
      <c r="BE44" s="24" t="s">
        <v>137</v>
      </c>
      <c r="BF44" s="23">
        <v>2240</v>
      </c>
      <c r="BG44" s="50">
        <f t="shared" si="111"/>
        <v>250</v>
      </c>
      <c r="BH44" s="49"/>
      <c r="BI44" s="49"/>
      <c r="BJ44" s="45">
        <f t="shared" si="168"/>
        <v>250</v>
      </c>
      <c r="BL44" s="24" t="s">
        <v>137</v>
      </c>
      <c r="BM44" s="23">
        <v>2240</v>
      </c>
      <c r="BN44" s="50">
        <f t="shared" si="112"/>
        <v>250</v>
      </c>
      <c r="BO44" s="49"/>
      <c r="BP44" s="49"/>
      <c r="BQ44" s="45">
        <f t="shared" si="169"/>
        <v>250</v>
      </c>
      <c r="BS44" s="24" t="s">
        <v>137</v>
      </c>
      <c r="BT44" s="23">
        <v>2240</v>
      </c>
      <c r="BU44" s="50">
        <f t="shared" si="113"/>
        <v>250</v>
      </c>
      <c r="BV44" s="49"/>
      <c r="BW44" s="49"/>
      <c r="BX44" s="45">
        <f t="shared" si="170"/>
        <v>250</v>
      </c>
      <c r="BZ44" s="24" t="s">
        <v>137</v>
      </c>
      <c r="CA44" s="23">
        <v>2240</v>
      </c>
      <c r="CB44" s="50">
        <f t="shared" si="114"/>
        <v>250</v>
      </c>
      <c r="CC44" s="49"/>
      <c r="CD44" s="49"/>
      <c r="CE44" s="45">
        <f t="shared" si="171"/>
        <v>250</v>
      </c>
    </row>
    <row r="45" spans="1:83" s="27" customFormat="1" ht="15.75" customHeight="1" thickBot="1">
      <c r="A45" s="21" t="s">
        <v>43</v>
      </c>
      <c r="B45" s="16">
        <v>2240</v>
      </c>
      <c r="C45" s="49">
        <f>935+170</f>
        <v>1105</v>
      </c>
      <c r="D45" s="49"/>
      <c r="E45" s="49"/>
      <c r="F45" s="45">
        <f t="shared" si="160"/>
        <v>1105</v>
      </c>
      <c r="H45" s="21" t="s">
        <v>43</v>
      </c>
      <c r="I45" s="16">
        <v>2240</v>
      </c>
      <c r="J45" s="50">
        <f t="shared" si="104"/>
        <v>1105</v>
      </c>
      <c r="K45" s="49"/>
      <c r="L45" s="121"/>
      <c r="M45" s="45">
        <f t="shared" si="161"/>
        <v>1105</v>
      </c>
      <c r="O45" s="21" t="s">
        <v>43</v>
      </c>
      <c r="P45" s="16">
        <v>2240</v>
      </c>
      <c r="Q45" s="50">
        <f t="shared" si="105"/>
        <v>1105</v>
      </c>
      <c r="R45" s="49"/>
      <c r="S45" s="121"/>
      <c r="T45" s="45">
        <f t="shared" si="162"/>
        <v>1105</v>
      </c>
      <c r="U45" s="28"/>
      <c r="V45" s="21" t="s">
        <v>43</v>
      </c>
      <c r="W45" s="16">
        <v>2240</v>
      </c>
      <c r="X45" s="50">
        <f t="shared" si="106"/>
        <v>1105</v>
      </c>
      <c r="Y45" s="49"/>
      <c r="Z45" s="121"/>
      <c r="AA45" s="45">
        <f t="shared" si="163"/>
        <v>1105</v>
      </c>
      <c r="AB45" s="28"/>
      <c r="AC45" s="21" t="s">
        <v>43</v>
      </c>
      <c r="AD45" s="16">
        <v>2240</v>
      </c>
      <c r="AE45" s="50">
        <f t="shared" si="107"/>
        <v>1105</v>
      </c>
      <c r="AF45" s="49"/>
      <c r="AG45" s="121"/>
      <c r="AH45" s="45">
        <f t="shared" si="164"/>
        <v>1105</v>
      </c>
      <c r="AJ45" s="21" t="s">
        <v>43</v>
      </c>
      <c r="AK45" s="16">
        <v>2240</v>
      </c>
      <c r="AL45" s="50">
        <f t="shared" si="108"/>
        <v>1105</v>
      </c>
      <c r="AM45" s="49"/>
      <c r="AN45" s="121"/>
      <c r="AO45" s="45">
        <f t="shared" si="165"/>
        <v>1105</v>
      </c>
      <c r="AQ45" s="21" t="s">
        <v>43</v>
      </c>
      <c r="AR45" s="16">
        <v>2240</v>
      </c>
      <c r="AS45" s="50">
        <f t="shared" si="109"/>
        <v>1105</v>
      </c>
      <c r="AT45" s="49"/>
      <c r="AU45" s="121">
        <v>1105</v>
      </c>
      <c r="AV45" s="45">
        <f t="shared" si="166"/>
        <v>0</v>
      </c>
      <c r="AX45" s="21" t="s">
        <v>43</v>
      </c>
      <c r="AY45" s="16">
        <v>2240</v>
      </c>
      <c r="AZ45" s="50">
        <f t="shared" si="110"/>
        <v>0</v>
      </c>
      <c r="BA45" s="49"/>
      <c r="BB45" s="49"/>
      <c r="BC45" s="45">
        <f t="shared" si="167"/>
        <v>0</v>
      </c>
      <c r="BE45" s="21" t="s">
        <v>43</v>
      </c>
      <c r="BF45" s="16">
        <v>2240</v>
      </c>
      <c r="BG45" s="50">
        <f t="shared" si="111"/>
        <v>0</v>
      </c>
      <c r="BH45" s="49"/>
      <c r="BI45" s="49"/>
      <c r="BJ45" s="45">
        <f t="shared" si="168"/>
        <v>0</v>
      </c>
      <c r="BL45" s="21" t="s">
        <v>43</v>
      </c>
      <c r="BM45" s="16">
        <v>2240</v>
      </c>
      <c r="BN45" s="50">
        <f t="shared" si="112"/>
        <v>0</v>
      </c>
      <c r="BO45" s="49"/>
      <c r="BP45" s="49"/>
      <c r="BQ45" s="45">
        <f t="shared" si="169"/>
        <v>0</v>
      </c>
      <c r="BS45" s="21" t="s">
        <v>43</v>
      </c>
      <c r="BT45" s="16">
        <v>2240</v>
      </c>
      <c r="BU45" s="50">
        <f t="shared" si="113"/>
        <v>0</v>
      </c>
      <c r="BV45" s="49"/>
      <c r="BW45" s="49"/>
      <c r="BX45" s="45">
        <f t="shared" si="170"/>
        <v>0</v>
      </c>
      <c r="BZ45" s="21" t="s">
        <v>43</v>
      </c>
      <c r="CA45" s="16">
        <v>2240</v>
      </c>
      <c r="CB45" s="50">
        <f t="shared" si="114"/>
        <v>0</v>
      </c>
      <c r="CC45" s="49"/>
      <c r="CD45" s="49"/>
      <c r="CE45" s="45">
        <f t="shared" si="171"/>
        <v>0</v>
      </c>
    </row>
    <row r="46" spans="1:83" s="27" customFormat="1" ht="15.75" customHeight="1" thickBot="1">
      <c r="A46" s="21" t="s">
        <v>37</v>
      </c>
      <c r="B46" s="16">
        <v>2240</v>
      </c>
      <c r="C46" s="49">
        <v>7560</v>
      </c>
      <c r="D46" s="49"/>
      <c r="E46" s="49"/>
      <c r="F46" s="45">
        <f t="shared" si="160"/>
        <v>7560</v>
      </c>
      <c r="H46" s="21" t="s">
        <v>37</v>
      </c>
      <c r="I46" s="16">
        <v>2240</v>
      </c>
      <c r="J46" s="50">
        <f t="shared" si="104"/>
        <v>7560</v>
      </c>
      <c r="K46" s="49"/>
      <c r="L46" s="121">
        <v>260.86</v>
      </c>
      <c r="M46" s="45">
        <f t="shared" si="161"/>
        <v>7299.14</v>
      </c>
      <c r="O46" s="21" t="s">
        <v>37</v>
      </c>
      <c r="P46" s="16">
        <v>2240</v>
      </c>
      <c r="Q46" s="50">
        <f t="shared" si="105"/>
        <v>7299.14</v>
      </c>
      <c r="R46" s="49"/>
      <c r="S46" s="121">
        <v>434.64</v>
      </c>
      <c r="T46" s="45">
        <f t="shared" si="162"/>
        <v>6864.5</v>
      </c>
      <c r="U46" s="28"/>
      <c r="V46" s="21" t="s">
        <v>37</v>
      </c>
      <c r="W46" s="16">
        <v>2240</v>
      </c>
      <c r="X46" s="50">
        <f t="shared" si="106"/>
        <v>6864.5</v>
      </c>
      <c r="Y46" s="49"/>
      <c r="Z46" s="121">
        <v>1410.86</v>
      </c>
      <c r="AA46" s="45">
        <f t="shared" si="163"/>
        <v>5453.64</v>
      </c>
      <c r="AB46" s="28"/>
      <c r="AC46" s="21" t="s">
        <v>37</v>
      </c>
      <c r="AD46" s="16">
        <v>2240</v>
      </c>
      <c r="AE46" s="50">
        <f t="shared" si="107"/>
        <v>5453.64</v>
      </c>
      <c r="AF46" s="49"/>
      <c r="AG46" s="121">
        <v>139.52000000000001</v>
      </c>
      <c r="AH46" s="45">
        <f t="shared" si="164"/>
        <v>5314.12</v>
      </c>
      <c r="AJ46" s="21" t="s">
        <v>37</v>
      </c>
      <c r="AK46" s="16">
        <v>2240</v>
      </c>
      <c r="AL46" s="50">
        <f t="shared" si="108"/>
        <v>5314.12</v>
      </c>
      <c r="AM46" s="49"/>
      <c r="AN46" s="121"/>
      <c r="AO46" s="45">
        <f t="shared" si="165"/>
        <v>5314.12</v>
      </c>
      <c r="AQ46" s="21" t="s">
        <v>37</v>
      </c>
      <c r="AR46" s="16">
        <v>2240</v>
      </c>
      <c r="AS46" s="50">
        <f t="shared" si="109"/>
        <v>5314.12</v>
      </c>
      <c r="AT46" s="49"/>
      <c r="AU46" s="121"/>
      <c r="AV46" s="45">
        <f t="shared" si="166"/>
        <v>5314.12</v>
      </c>
      <c r="AX46" s="21" t="s">
        <v>37</v>
      </c>
      <c r="AY46" s="16">
        <v>2240</v>
      </c>
      <c r="AZ46" s="50">
        <f t="shared" si="110"/>
        <v>5314.12</v>
      </c>
      <c r="BA46" s="49"/>
      <c r="BB46" s="49"/>
      <c r="BC46" s="45">
        <f t="shared" si="167"/>
        <v>5314.12</v>
      </c>
      <c r="BE46" s="21" t="s">
        <v>37</v>
      </c>
      <c r="BF46" s="16">
        <v>2240</v>
      </c>
      <c r="BG46" s="50">
        <f t="shared" si="111"/>
        <v>5314.12</v>
      </c>
      <c r="BH46" s="49"/>
      <c r="BI46" s="49"/>
      <c r="BJ46" s="45">
        <f t="shared" si="168"/>
        <v>5314.12</v>
      </c>
      <c r="BL46" s="21" t="s">
        <v>37</v>
      </c>
      <c r="BM46" s="16">
        <v>2240</v>
      </c>
      <c r="BN46" s="50">
        <f t="shared" si="112"/>
        <v>5314.12</v>
      </c>
      <c r="BO46" s="49"/>
      <c r="BP46" s="49"/>
      <c r="BQ46" s="45">
        <f t="shared" si="169"/>
        <v>5314.12</v>
      </c>
      <c r="BS46" s="21" t="s">
        <v>37</v>
      </c>
      <c r="BT46" s="16">
        <v>2240</v>
      </c>
      <c r="BU46" s="50">
        <f t="shared" si="113"/>
        <v>5314.12</v>
      </c>
      <c r="BV46" s="49"/>
      <c r="BW46" s="49"/>
      <c r="BX46" s="45">
        <f t="shared" si="170"/>
        <v>5314.12</v>
      </c>
      <c r="BZ46" s="21" t="s">
        <v>37</v>
      </c>
      <c r="CA46" s="16">
        <v>2240</v>
      </c>
      <c r="CB46" s="50">
        <f t="shared" si="114"/>
        <v>5314.12</v>
      </c>
      <c r="CC46" s="49"/>
      <c r="CD46" s="49"/>
      <c r="CE46" s="45">
        <f t="shared" si="171"/>
        <v>5314.12</v>
      </c>
    </row>
    <row r="47" spans="1:83" s="88" customFormat="1" ht="15.75" customHeight="1" thickBot="1">
      <c r="A47" s="34" t="s">
        <v>143</v>
      </c>
      <c r="B47" s="16">
        <v>2240</v>
      </c>
      <c r="C47" s="49"/>
      <c r="D47" s="49"/>
      <c r="E47" s="49"/>
      <c r="F47" s="45">
        <f t="shared" si="160"/>
        <v>0</v>
      </c>
      <c r="H47" s="34" t="s">
        <v>143</v>
      </c>
      <c r="I47" s="16">
        <v>2240</v>
      </c>
      <c r="J47" s="50">
        <f t="shared" si="104"/>
        <v>0</v>
      </c>
      <c r="K47" s="49"/>
      <c r="L47" s="121"/>
      <c r="M47" s="45">
        <f t="shared" si="161"/>
        <v>0</v>
      </c>
      <c r="O47" s="34" t="s">
        <v>143</v>
      </c>
      <c r="P47" s="16">
        <v>2240</v>
      </c>
      <c r="Q47" s="50">
        <f t="shared" si="105"/>
        <v>0</v>
      </c>
      <c r="R47" s="49"/>
      <c r="S47" s="121"/>
      <c r="T47" s="45">
        <f t="shared" si="162"/>
        <v>0</v>
      </c>
      <c r="V47" s="34" t="s">
        <v>143</v>
      </c>
      <c r="W47" s="16">
        <v>2240</v>
      </c>
      <c r="X47" s="50">
        <f t="shared" si="106"/>
        <v>0</v>
      </c>
      <c r="Y47" s="49"/>
      <c r="Z47" s="121"/>
      <c r="AA47" s="45">
        <f t="shared" si="163"/>
        <v>0</v>
      </c>
      <c r="AC47" s="34" t="s">
        <v>143</v>
      </c>
      <c r="AD47" s="16">
        <v>2240</v>
      </c>
      <c r="AE47" s="50">
        <f t="shared" si="107"/>
        <v>0</v>
      </c>
      <c r="AF47" s="49"/>
      <c r="AG47" s="121"/>
      <c r="AH47" s="45">
        <f t="shared" si="164"/>
        <v>0</v>
      </c>
      <c r="AJ47" s="34" t="s">
        <v>143</v>
      </c>
      <c r="AK47" s="16">
        <v>2240</v>
      </c>
      <c r="AL47" s="50">
        <f t="shared" si="108"/>
        <v>0</v>
      </c>
      <c r="AM47" s="49"/>
      <c r="AN47" s="121"/>
      <c r="AO47" s="45">
        <f t="shared" si="165"/>
        <v>0</v>
      </c>
      <c r="AQ47" s="34" t="s">
        <v>169</v>
      </c>
      <c r="AR47" s="16">
        <v>2240</v>
      </c>
      <c r="AS47" s="50">
        <f t="shared" si="109"/>
        <v>0</v>
      </c>
      <c r="AT47" s="49"/>
      <c r="AU47" s="121"/>
      <c r="AV47" s="45">
        <f t="shared" si="166"/>
        <v>0</v>
      </c>
      <c r="AX47" s="34" t="s">
        <v>143</v>
      </c>
      <c r="AY47" s="16">
        <v>2240</v>
      </c>
      <c r="AZ47" s="50">
        <f t="shared" si="110"/>
        <v>0</v>
      </c>
      <c r="BA47" s="49"/>
      <c r="BB47" s="49"/>
      <c r="BC47" s="45">
        <f t="shared" si="167"/>
        <v>0</v>
      </c>
      <c r="BE47" s="34" t="s">
        <v>143</v>
      </c>
      <c r="BF47" s="16">
        <v>2240</v>
      </c>
      <c r="BG47" s="50">
        <f t="shared" si="111"/>
        <v>0</v>
      </c>
      <c r="BH47" s="49"/>
      <c r="BI47" s="49"/>
      <c r="BJ47" s="45">
        <f t="shared" si="168"/>
        <v>0</v>
      </c>
      <c r="BL47" s="34" t="s">
        <v>143</v>
      </c>
      <c r="BM47" s="16">
        <v>2240</v>
      </c>
      <c r="BN47" s="50">
        <f t="shared" si="112"/>
        <v>0</v>
      </c>
      <c r="BO47" s="49"/>
      <c r="BP47" s="49"/>
      <c r="BQ47" s="45">
        <f t="shared" si="169"/>
        <v>0</v>
      </c>
      <c r="BS47" s="34" t="s">
        <v>143</v>
      </c>
      <c r="BT47" s="16">
        <v>2240</v>
      </c>
      <c r="BU47" s="50">
        <f t="shared" si="113"/>
        <v>0</v>
      </c>
      <c r="BV47" s="49"/>
      <c r="BW47" s="49"/>
      <c r="BX47" s="45">
        <f t="shared" si="170"/>
        <v>0</v>
      </c>
      <c r="BZ47" s="34" t="s">
        <v>143</v>
      </c>
      <c r="CA47" s="16">
        <v>2240</v>
      </c>
      <c r="CB47" s="50">
        <f t="shared" si="114"/>
        <v>0</v>
      </c>
      <c r="CC47" s="49"/>
      <c r="CD47" s="49"/>
      <c r="CE47" s="45">
        <f t="shared" si="171"/>
        <v>0</v>
      </c>
    </row>
    <row r="48" spans="1:83" s="88" customFormat="1" ht="15.75" customHeight="1" thickBot="1">
      <c r="A48" s="34" t="s">
        <v>144</v>
      </c>
      <c r="B48" s="16">
        <v>2240</v>
      </c>
      <c r="C48" s="49"/>
      <c r="D48" s="49"/>
      <c r="E48" s="49"/>
      <c r="F48" s="45">
        <f t="shared" si="160"/>
        <v>0</v>
      </c>
      <c r="H48" s="34" t="s">
        <v>144</v>
      </c>
      <c r="I48" s="16">
        <v>2240</v>
      </c>
      <c r="J48" s="50">
        <f t="shared" si="104"/>
        <v>0</v>
      </c>
      <c r="K48" s="49"/>
      <c r="L48" s="121"/>
      <c r="M48" s="45">
        <f t="shared" si="161"/>
        <v>0</v>
      </c>
      <c r="O48" s="34" t="s">
        <v>144</v>
      </c>
      <c r="P48" s="16">
        <v>2240</v>
      </c>
      <c r="Q48" s="50">
        <f t="shared" si="105"/>
        <v>0</v>
      </c>
      <c r="R48" s="49"/>
      <c r="S48" s="121"/>
      <c r="T48" s="45">
        <f t="shared" si="162"/>
        <v>0</v>
      </c>
      <c r="V48" s="34" t="s">
        <v>144</v>
      </c>
      <c r="W48" s="16">
        <v>2240</v>
      </c>
      <c r="X48" s="50">
        <f t="shared" si="106"/>
        <v>0</v>
      </c>
      <c r="Y48" s="49"/>
      <c r="Z48" s="121"/>
      <c r="AA48" s="45">
        <f t="shared" si="163"/>
        <v>0</v>
      </c>
      <c r="AC48" s="34" t="s">
        <v>144</v>
      </c>
      <c r="AD48" s="16">
        <v>2240</v>
      </c>
      <c r="AE48" s="50">
        <f t="shared" si="107"/>
        <v>0</v>
      </c>
      <c r="AF48" s="49"/>
      <c r="AG48" s="121"/>
      <c r="AH48" s="45">
        <f t="shared" si="164"/>
        <v>0</v>
      </c>
      <c r="AJ48" s="34" t="s">
        <v>144</v>
      </c>
      <c r="AK48" s="16">
        <v>2240</v>
      </c>
      <c r="AL48" s="50">
        <f t="shared" si="108"/>
        <v>0</v>
      </c>
      <c r="AM48" s="49"/>
      <c r="AN48" s="121"/>
      <c r="AO48" s="45">
        <f t="shared" si="165"/>
        <v>0</v>
      </c>
      <c r="AQ48" s="34" t="s">
        <v>168</v>
      </c>
      <c r="AR48" s="16">
        <v>2240</v>
      </c>
      <c r="AS48" s="50">
        <f t="shared" si="109"/>
        <v>0</v>
      </c>
      <c r="AT48" s="49">
        <v>5000</v>
      </c>
      <c r="AU48" s="121">
        <f>AT48</f>
        <v>5000</v>
      </c>
      <c r="AV48" s="45">
        <f t="shared" si="166"/>
        <v>0</v>
      </c>
      <c r="AX48" s="34" t="s">
        <v>144</v>
      </c>
      <c r="AY48" s="16">
        <v>2240</v>
      </c>
      <c r="AZ48" s="50">
        <f t="shared" si="110"/>
        <v>0</v>
      </c>
      <c r="BA48" s="49"/>
      <c r="BB48" s="49"/>
      <c r="BC48" s="45">
        <f t="shared" si="167"/>
        <v>0</v>
      </c>
      <c r="BE48" s="34" t="s">
        <v>144</v>
      </c>
      <c r="BF48" s="16">
        <v>2240</v>
      </c>
      <c r="BG48" s="50">
        <f t="shared" si="111"/>
        <v>0</v>
      </c>
      <c r="BH48" s="49"/>
      <c r="BI48" s="49"/>
      <c r="BJ48" s="45">
        <f t="shared" si="168"/>
        <v>0</v>
      </c>
      <c r="BL48" s="34" t="s">
        <v>144</v>
      </c>
      <c r="BM48" s="16">
        <v>2240</v>
      </c>
      <c r="BN48" s="50">
        <f t="shared" si="112"/>
        <v>0</v>
      </c>
      <c r="BO48" s="49"/>
      <c r="BP48" s="49"/>
      <c r="BQ48" s="45">
        <f t="shared" si="169"/>
        <v>0</v>
      </c>
      <c r="BS48" s="34" t="s">
        <v>144</v>
      </c>
      <c r="BT48" s="16">
        <v>2240</v>
      </c>
      <c r="BU48" s="50">
        <f t="shared" si="113"/>
        <v>0</v>
      </c>
      <c r="BV48" s="49"/>
      <c r="BW48" s="49"/>
      <c r="BX48" s="45">
        <f t="shared" si="170"/>
        <v>0</v>
      </c>
      <c r="BZ48" s="34" t="s">
        <v>144</v>
      </c>
      <c r="CA48" s="16">
        <v>2240</v>
      </c>
      <c r="CB48" s="50">
        <f t="shared" si="114"/>
        <v>0</v>
      </c>
      <c r="CC48" s="49"/>
      <c r="CD48" s="49"/>
      <c r="CE48" s="45">
        <f t="shared" si="171"/>
        <v>0</v>
      </c>
    </row>
    <row r="49" spans="1:83" s="88" customFormat="1" ht="15.75" customHeight="1" thickBot="1">
      <c r="A49" s="89" t="s">
        <v>146</v>
      </c>
      <c r="B49" s="23">
        <v>2240</v>
      </c>
      <c r="C49" s="49"/>
      <c r="D49" s="49"/>
      <c r="E49" s="49"/>
      <c r="F49" s="45">
        <f t="shared" si="160"/>
        <v>0</v>
      </c>
      <c r="H49" s="89" t="s">
        <v>146</v>
      </c>
      <c r="I49" s="23">
        <v>2240</v>
      </c>
      <c r="J49" s="50">
        <f t="shared" si="104"/>
        <v>0</v>
      </c>
      <c r="K49" s="49"/>
      <c r="L49" s="121"/>
      <c r="M49" s="45">
        <f t="shared" si="161"/>
        <v>0</v>
      </c>
      <c r="O49" s="89" t="s">
        <v>146</v>
      </c>
      <c r="P49" s="23">
        <v>2240</v>
      </c>
      <c r="Q49" s="50">
        <f t="shared" si="105"/>
        <v>0</v>
      </c>
      <c r="R49" s="49"/>
      <c r="S49" s="121"/>
      <c r="T49" s="45">
        <f t="shared" si="162"/>
        <v>0</v>
      </c>
      <c r="V49" s="89" t="s">
        <v>146</v>
      </c>
      <c r="W49" s="23">
        <v>2240</v>
      </c>
      <c r="X49" s="50">
        <f t="shared" si="106"/>
        <v>0</v>
      </c>
      <c r="Y49" s="49"/>
      <c r="Z49" s="121"/>
      <c r="AA49" s="45">
        <f t="shared" si="163"/>
        <v>0</v>
      </c>
      <c r="AC49" s="89" t="s">
        <v>146</v>
      </c>
      <c r="AD49" s="23">
        <v>2240</v>
      </c>
      <c r="AE49" s="50">
        <f t="shared" si="107"/>
        <v>0</v>
      </c>
      <c r="AF49" s="49"/>
      <c r="AG49" s="121"/>
      <c r="AH49" s="45">
        <f t="shared" si="164"/>
        <v>0</v>
      </c>
      <c r="AJ49" s="89" t="s">
        <v>146</v>
      </c>
      <c r="AK49" s="23">
        <v>2240</v>
      </c>
      <c r="AL49" s="50">
        <f t="shared" si="108"/>
        <v>0</v>
      </c>
      <c r="AM49" s="49"/>
      <c r="AN49" s="121"/>
      <c r="AO49" s="45">
        <f t="shared" si="165"/>
        <v>0</v>
      </c>
      <c r="AQ49" s="89" t="s">
        <v>146</v>
      </c>
      <c r="AR49" s="23">
        <v>2240</v>
      </c>
      <c r="AS49" s="50">
        <f t="shared" si="109"/>
        <v>0</v>
      </c>
      <c r="AT49" s="49">
        <v>150000</v>
      </c>
      <c r="AU49" s="121"/>
      <c r="AV49" s="45">
        <f t="shared" si="166"/>
        <v>150000</v>
      </c>
      <c r="AX49" s="89" t="s">
        <v>146</v>
      </c>
      <c r="AY49" s="23">
        <v>2240</v>
      </c>
      <c r="AZ49" s="50">
        <f t="shared" si="110"/>
        <v>150000</v>
      </c>
      <c r="BA49" s="49"/>
      <c r="BB49" s="49"/>
      <c r="BC49" s="45">
        <f t="shared" si="167"/>
        <v>150000</v>
      </c>
      <c r="BE49" s="89" t="s">
        <v>146</v>
      </c>
      <c r="BF49" s="23">
        <v>2240</v>
      </c>
      <c r="BG49" s="50">
        <f t="shared" si="111"/>
        <v>150000</v>
      </c>
      <c r="BH49" s="49"/>
      <c r="BI49" s="49"/>
      <c r="BJ49" s="45">
        <f t="shared" si="168"/>
        <v>150000</v>
      </c>
      <c r="BL49" s="89" t="s">
        <v>146</v>
      </c>
      <c r="BM49" s="23">
        <v>2240</v>
      </c>
      <c r="BN49" s="50">
        <f t="shared" si="112"/>
        <v>150000</v>
      </c>
      <c r="BO49" s="49"/>
      <c r="BP49" s="49"/>
      <c r="BQ49" s="45">
        <f t="shared" si="169"/>
        <v>150000</v>
      </c>
      <c r="BS49" s="89" t="s">
        <v>146</v>
      </c>
      <c r="BT49" s="23">
        <v>2240</v>
      </c>
      <c r="BU49" s="50">
        <f t="shared" si="113"/>
        <v>150000</v>
      </c>
      <c r="BV49" s="49"/>
      <c r="BW49" s="49"/>
      <c r="BX49" s="45">
        <f t="shared" si="170"/>
        <v>150000</v>
      </c>
      <c r="BZ49" s="89" t="s">
        <v>146</v>
      </c>
      <c r="CA49" s="23">
        <v>2240</v>
      </c>
      <c r="CB49" s="50">
        <f t="shared" si="114"/>
        <v>150000</v>
      </c>
      <c r="CC49" s="49"/>
      <c r="CD49" s="49"/>
      <c r="CE49" s="45">
        <f t="shared" si="171"/>
        <v>150000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48"/>
      <c r="F50" s="45">
        <f t="shared" si="160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61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62"/>
        <v>0</v>
      </c>
      <c r="U50" s="28"/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63"/>
        <v>0</v>
      </c>
      <c r="AB50" s="28"/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64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65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66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48"/>
      <c r="BC50" s="45">
        <f t="shared" si="167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48"/>
      <c r="BJ50" s="45">
        <f t="shared" si="168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48"/>
      <c r="BQ50" s="45">
        <f t="shared" si="169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70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71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458577</v>
      </c>
      <c r="D51" s="47">
        <f t="shared" ref="D51:E51" si="172">SUM(D52:D56)</f>
        <v>0</v>
      </c>
      <c r="E51" s="120">
        <f t="shared" si="172"/>
        <v>519.22</v>
      </c>
      <c r="F51" s="47">
        <f t="shared" si="160"/>
        <v>458057.78</v>
      </c>
      <c r="H51" s="29" t="s">
        <v>50</v>
      </c>
      <c r="I51" s="30">
        <v>2270</v>
      </c>
      <c r="J51" s="47">
        <f>SUM(J52:J56)</f>
        <v>458057.78</v>
      </c>
      <c r="K51" s="120">
        <f t="shared" ref="K51" si="173">SUM(K52:K56)</f>
        <v>0</v>
      </c>
      <c r="L51" s="120">
        <f t="shared" ref="L51" si="174">SUM(L52:L56)</f>
        <v>49283.740000000005</v>
      </c>
      <c r="M51" s="47">
        <f t="shared" ref="M51" si="175">J51+K51-L51</f>
        <v>408774.04000000004</v>
      </c>
      <c r="O51" s="29" t="s">
        <v>50</v>
      </c>
      <c r="P51" s="30">
        <v>2270</v>
      </c>
      <c r="Q51" s="47">
        <f>SUM(Q52:Q56)</f>
        <v>408774.04000000004</v>
      </c>
      <c r="R51" s="47">
        <f t="shared" ref="R51" si="176">SUM(R52:R56)</f>
        <v>0</v>
      </c>
      <c r="S51" s="120">
        <f t="shared" ref="S51" si="177">SUM(S52:S56)</f>
        <v>29930.92</v>
      </c>
      <c r="T51" s="47">
        <f t="shared" ref="T51" si="178">Q51+R51-S51</f>
        <v>378843.12000000005</v>
      </c>
      <c r="V51" s="29" t="s">
        <v>50</v>
      </c>
      <c r="W51" s="30">
        <v>2270</v>
      </c>
      <c r="X51" s="47">
        <f>SUM(X52:X56)</f>
        <v>378843.12</v>
      </c>
      <c r="Y51" s="47">
        <f t="shared" ref="Y51" si="179">SUM(Y52:Y56)</f>
        <v>0</v>
      </c>
      <c r="Z51" s="120">
        <f t="shared" ref="Z51" si="180">SUM(Z52:Z56)</f>
        <v>49283.740000000005</v>
      </c>
      <c r="AA51" s="47">
        <f t="shared" ref="AA51" si="181">X51+Y51-Z51</f>
        <v>329559.38</v>
      </c>
      <c r="AC51" s="29" t="s">
        <v>50</v>
      </c>
      <c r="AD51" s="30">
        <v>2270</v>
      </c>
      <c r="AE51" s="47">
        <f>SUM(AE52:AE56)</f>
        <v>329559.38</v>
      </c>
      <c r="AF51" s="47">
        <f t="shared" ref="AF51" si="182">SUM(AF52:AF56)</f>
        <v>0</v>
      </c>
      <c r="AG51" s="120">
        <f>SUM(AG52:AG56)</f>
        <v>30361.059999999998</v>
      </c>
      <c r="AH51" s="47">
        <f t="shared" ref="AH51" si="183">AE51+AF51-AG51</f>
        <v>299198.32</v>
      </c>
      <c r="AJ51" s="29" t="s">
        <v>50</v>
      </c>
      <c r="AK51" s="30">
        <v>2270</v>
      </c>
      <c r="AL51" s="47">
        <f>SUM(AL52:AL56)</f>
        <v>299198.32000000007</v>
      </c>
      <c r="AM51" s="47">
        <f t="shared" ref="AM51" si="184">SUM(AM52:AM56)</f>
        <v>0</v>
      </c>
      <c r="AN51" s="120">
        <f t="shared" ref="AN51" si="185">SUM(AN52:AN56)</f>
        <v>1784.76</v>
      </c>
      <c r="AO51" s="47">
        <f t="shared" ref="AO51" si="186">AL51+AM51-AN51</f>
        <v>297413.56000000006</v>
      </c>
      <c r="AQ51" s="29" t="s">
        <v>50</v>
      </c>
      <c r="AR51" s="30">
        <v>2270</v>
      </c>
      <c r="AS51" s="47">
        <f>SUM(AS52:AS56)</f>
        <v>297413.56</v>
      </c>
      <c r="AT51" s="47">
        <f t="shared" ref="AT51" si="187">SUM(AT52:AT56)</f>
        <v>0</v>
      </c>
      <c r="AU51" s="120">
        <f t="shared" ref="AU51" si="188">SUM(AU52:AU56)</f>
        <v>330.2</v>
      </c>
      <c r="AV51" s="47">
        <f t="shared" ref="AV51" si="189">AS51+AT51-AU51</f>
        <v>297083.36</v>
      </c>
      <c r="AX51" s="29" t="s">
        <v>50</v>
      </c>
      <c r="AY51" s="30">
        <v>2270</v>
      </c>
      <c r="AZ51" s="47">
        <f>SUM(AZ52:AZ56)</f>
        <v>297083.36000000004</v>
      </c>
      <c r="BA51" s="47">
        <f t="shared" ref="BA51" si="190">SUM(BA52:BA56)</f>
        <v>0</v>
      </c>
      <c r="BB51" s="47">
        <f t="shared" ref="BB51" si="191">SUM(BB52:BB56)</f>
        <v>0</v>
      </c>
      <c r="BC51" s="47">
        <f t="shared" ref="BC51" si="192">AZ51+BA51-BB51</f>
        <v>297083.36000000004</v>
      </c>
      <c r="BE51" s="29" t="s">
        <v>50</v>
      </c>
      <c r="BF51" s="30">
        <v>2270</v>
      </c>
      <c r="BG51" s="47">
        <f>SUM(BG52:BG56)</f>
        <v>297083.36000000004</v>
      </c>
      <c r="BH51" s="47">
        <f t="shared" ref="BH51" si="193">SUM(BH52:BH56)</f>
        <v>0</v>
      </c>
      <c r="BI51" s="47">
        <f t="shared" ref="BI51" si="194">SUM(BI52:BI56)</f>
        <v>0</v>
      </c>
      <c r="BJ51" s="47">
        <f t="shared" ref="BJ51" si="195">BG51+BH51-BI51</f>
        <v>297083.36000000004</v>
      </c>
      <c r="BL51" s="29" t="s">
        <v>50</v>
      </c>
      <c r="BM51" s="30">
        <v>2270</v>
      </c>
      <c r="BN51" s="47">
        <f>SUM(BN52:BN56)</f>
        <v>297083.36000000004</v>
      </c>
      <c r="BO51" s="47">
        <f t="shared" ref="BO51" si="196">SUM(BO52:BO56)</f>
        <v>0</v>
      </c>
      <c r="BP51" s="47">
        <f t="shared" ref="BP51" si="197">SUM(BP52:BP56)</f>
        <v>0</v>
      </c>
      <c r="BQ51" s="47">
        <f t="shared" ref="BQ51" si="198">BN51+BO51-BP51</f>
        <v>297083.36000000004</v>
      </c>
      <c r="BS51" s="29" t="s">
        <v>50</v>
      </c>
      <c r="BT51" s="30">
        <v>2270</v>
      </c>
      <c r="BU51" s="47">
        <f>SUM(BU52:BU56)</f>
        <v>297083.36000000004</v>
      </c>
      <c r="BV51" s="47">
        <f t="shared" ref="BV51" si="199">SUM(BV52:BV56)</f>
        <v>0</v>
      </c>
      <c r="BW51" s="47">
        <f t="shared" ref="BW51" si="200">SUM(BW52:BW56)</f>
        <v>0</v>
      </c>
      <c r="BX51" s="47">
        <f t="shared" ref="BX51" si="201">BU51+BV51-BW51</f>
        <v>297083.36000000004</v>
      </c>
      <c r="BZ51" s="29" t="s">
        <v>50</v>
      </c>
      <c r="CA51" s="30">
        <v>2270</v>
      </c>
      <c r="CB51" s="47">
        <f>SUM(CB52:CB56)</f>
        <v>297083.36000000004</v>
      </c>
      <c r="CC51" s="47">
        <f t="shared" ref="CC51" si="202">SUM(CC52:CC56)</f>
        <v>0</v>
      </c>
      <c r="CD51" s="47">
        <f t="shared" ref="CD51" si="203">SUM(CD52:CD56)</f>
        <v>0</v>
      </c>
      <c r="CE51" s="47">
        <f t="shared" ref="CE51" si="204">CB51+CC51-CD51</f>
        <v>297083.36000000004</v>
      </c>
    </row>
    <row r="52" spans="1:83" s="27" customFormat="1" ht="15.75" customHeight="1" thickBot="1">
      <c r="A52" s="21" t="s">
        <v>38</v>
      </c>
      <c r="B52" s="16">
        <v>2271</v>
      </c>
      <c r="C52" s="50">
        <v>296762</v>
      </c>
      <c r="D52" s="50"/>
      <c r="E52" s="119"/>
      <c r="F52" s="45">
        <f t="shared" ref="F52:F66" si="205">C52+D52-E52</f>
        <v>296762</v>
      </c>
      <c r="H52" s="21" t="s">
        <v>38</v>
      </c>
      <c r="I52" s="16">
        <v>2271</v>
      </c>
      <c r="J52" s="50">
        <f t="shared" si="104"/>
        <v>296762</v>
      </c>
      <c r="K52" s="119"/>
      <c r="L52" s="119">
        <v>44648.01</v>
      </c>
      <c r="M52" s="45">
        <f t="shared" ref="M52:M66" si="206">J52+K52-L52</f>
        <v>252113.99</v>
      </c>
      <c r="O52" s="21" t="s">
        <v>38</v>
      </c>
      <c r="P52" s="16">
        <v>2271</v>
      </c>
      <c r="Q52" s="50">
        <f t="shared" si="105"/>
        <v>252113.99</v>
      </c>
      <c r="R52" s="50"/>
      <c r="S52" s="119">
        <v>21436.86</v>
      </c>
      <c r="T52" s="45">
        <f t="shared" ref="T52:T66" si="207">Q52+R52-S52</f>
        <v>230677.13</v>
      </c>
      <c r="U52" s="28"/>
      <c r="V52" s="21" t="s">
        <v>38</v>
      </c>
      <c r="W52" s="16">
        <v>2271</v>
      </c>
      <c r="X52" s="50">
        <f t="shared" si="106"/>
        <v>230677.13</v>
      </c>
      <c r="Y52" s="50"/>
      <c r="Z52" s="119">
        <v>44648.01</v>
      </c>
      <c r="AA52" s="45">
        <f t="shared" ref="AA52:AA66" si="208">X52+Y52-Z52</f>
        <v>186029.12</v>
      </c>
      <c r="AB52" s="28"/>
      <c r="AC52" s="21" t="s">
        <v>38</v>
      </c>
      <c r="AD52" s="16">
        <v>2271</v>
      </c>
      <c r="AE52" s="50">
        <f t="shared" si="107"/>
        <v>186029.12</v>
      </c>
      <c r="AF52" s="50"/>
      <c r="AG52" s="119">
        <v>21436.86</v>
      </c>
      <c r="AH52" s="45">
        <f t="shared" ref="AH52:AH66" si="209">AE52+AF52-AG52</f>
        <v>164592.26</v>
      </c>
      <c r="AJ52" s="21" t="s">
        <v>38</v>
      </c>
      <c r="AK52" s="16">
        <v>2271</v>
      </c>
      <c r="AL52" s="50">
        <f t="shared" si="108"/>
        <v>164592.26</v>
      </c>
      <c r="AM52" s="50"/>
      <c r="AN52" s="119"/>
      <c r="AO52" s="45">
        <f t="shared" ref="AO52:AO66" si="210">AL52+AM52-AN52</f>
        <v>164592.26</v>
      </c>
      <c r="AQ52" s="21" t="s">
        <v>38</v>
      </c>
      <c r="AR52" s="16">
        <v>2271</v>
      </c>
      <c r="AS52" s="50">
        <f t="shared" si="109"/>
        <v>164592.26</v>
      </c>
      <c r="AT52" s="50"/>
      <c r="AU52" s="119"/>
      <c r="AV52" s="45">
        <f t="shared" ref="AV52:AV66" si="211">AS52+AT52-AU52</f>
        <v>164592.26</v>
      </c>
      <c r="AX52" s="21" t="s">
        <v>38</v>
      </c>
      <c r="AY52" s="16">
        <v>2271</v>
      </c>
      <c r="AZ52" s="50">
        <f t="shared" si="110"/>
        <v>164592.26</v>
      </c>
      <c r="BA52" s="50"/>
      <c r="BB52" s="50"/>
      <c r="BC52" s="45">
        <f t="shared" ref="BC52:BC66" si="212">AZ52+BA52-BB52</f>
        <v>164592.26</v>
      </c>
      <c r="BE52" s="21" t="s">
        <v>38</v>
      </c>
      <c r="BF52" s="16">
        <v>2271</v>
      </c>
      <c r="BG52" s="50">
        <f t="shared" si="111"/>
        <v>164592.26</v>
      </c>
      <c r="BH52" s="50"/>
      <c r="BI52" s="50"/>
      <c r="BJ52" s="45">
        <f t="shared" ref="BJ52:BJ66" si="213">BG52+BH52-BI52</f>
        <v>164592.26</v>
      </c>
      <c r="BL52" s="21" t="s">
        <v>38</v>
      </c>
      <c r="BM52" s="16">
        <v>2271</v>
      </c>
      <c r="BN52" s="50">
        <f t="shared" si="112"/>
        <v>164592.26</v>
      </c>
      <c r="BO52" s="50"/>
      <c r="BP52" s="50"/>
      <c r="BQ52" s="45">
        <f t="shared" ref="BQ52:BQ66" si="214">BN52+BO52-BP52</f>
        <v>164592.26</v>
      </c>
      <c r="BS52" s="21" t="s">
        <v>38</v>
      </c>
      <c r="BT52" s="16">
        <v>2271</v>
      </c>
      <c r="BU52" s="50">
        <f t="shared" si="113"/>
        <v>164592.26</v>
      </c>
      <c r="BV52" s="50"/>
      <c r="BW52" s="50"/>
      <c r="BX52" s="45">
        <f t="shared" ref="BX52:BX66" si="215">BU52+BV52-BW52</f>
        <v>164592.26</v>
      </c>
      <c r="BZ52" s="21" t="s">
        <v>38</v>
      </c>
      <c r="CA52" s="16">
        <v>2271</v>
      </c>
      <c r="CB52" s="50">
        <f t="shared" si="114"/>
        <v>164592.26</v>
      </c>
      <c r="CC52" s="50"/>
      <c r="CD52" s="50"/>
      <c r="CE52" s="45">
        <f t="shared" ref="CE52:CE66" si="216">CB52+CC52-CD52</f>
        <v>164592.26</v>
      </c>
    </row>
    <row r="53" spans="1:83" s="27" customFormat="1" ht="15.75" customHeight="1" thickBot="1">
      <c r="A53" s="21" t="s">
        <v>39</v>
      </c>
      <c r="B53" s="16">
        <v>2272</v>
      </c>
      <c r="C53" s="50">
        <v>23647</v>
      </c>
      <c r="D53" s="50"/>
      <c r="E53" s="119">
        <v>519.22</v>
      </c>
      <c r="F53" s="45">
        <f t="shared" si="205"/>
        <v>23127.78</v>
      </c>
      <c r="H53" s="21" t="s">
        <v>39</v>
      </c>
      <c r="I53" s="16">
        <v>2272</v>
      </c>
      <c r="J53" s="50">
        <f t="shared" si="104"/>
        <v>23127.78</v>
      </c>
      <c r="K53" s="119"/>
      <c r="L53" s="119">
        <v>324.64999999999998</v>
      </c>
      <c r="M53" s="45">
        <f t="shared" si="206"/>
        <v>22803.129999999997</v>
      </c>
      <c r="O53" s="21" t="s">
        <v>39</v>
      </c>
      <c r="P53" s="16">
        <v>2272</v>
      </c>
      <c r="Q53" s="50">
        <f t="shared" si="105"/>
        <v>22803.129999999997</v>
      </c>
      <c r="R53" s="50"/>
      <c r="S53" s="119">
        <v>123.66</v>
      </c>
      <c r="T53" s="45">
        <f t="shared" si="207"/>
        <v>22679.469999999998</v>
      </c>
      <c r="U53" s="28"/>
      <c r="V53" s="21" t="s">
        <v>39</v>
      </c>
      <c r="W53" s="16">
        <v>2272</v>
      </c>
      <c r="X53" s="50">
        <f t="shared" si="106"/>
        <v>22679.469999999998</v>
      </c>
      <c r="Y53" s="50"/>
      <c r="Z53" s="119">
        <v>324.64999999999998</v>
      </c>
      <c r="AA53" s="45">
        <f t="shared" si="208"/>
        <v>22354.819999999996</v>
      </c>
      <c r="AB53" s="28"/>
      <c r="AC53" s="21" t="s">
        <v>39</v>
      </c>
      <c r="AD53" s="16">
        <v>2272</v>
      </c>
      <c r="AE53" s="50">
        <f t="shared" si="107"/>
        <v>22354.819999999996</v>
      </c>
      <c r="AF53" s="50"/>
      <c r="AG53" s="119">
        <v>123.66</v>
      </c>
      <c r="AH53" s="45">
        <f t="shared" si="209"/>
        <v>22231.159999999996</v>
      </c>
      <c r="AJ53" s="21" t="s">
        <v>39</v>
      </c>
      <c r="AK53" s="16">
        <v>2272</v>
      </c>
      <c r="AL53" s="50">
        <f t="shared" si="108"/>
        <v>22231.159999999996</v>
      </c>
      <c r="AM53" s="50"/>
      <c r="AN53" s="119">
        <v>262.76</v>
      </c>
      <c r="AO53" s="45">
        <f t="shared" si="210"/>
        <v>21968.399999999998</v>
      </c>
      <c r="AQ53" s="21" t="s">
        <v>39</v>
      </c>
      <c r="AR53" s="16">
        <v>2272</v>
      </c>
      <c r="AS53" s="50">
        <f t="shared" si="109"/>
        <v>21968.399999999998</v>
      </c>
      <c r="AT53" s="50"/>
      <c r="AU53" s="119">
        <v>330.2</v>
      </c>
      <c r="AV53" s="45">
        <f t="shared" si="211"/>
        <v>21638.199999999997</v>
      </c>
      <c r="AX53" s="21" t="s">
        <v>39</v>
      </c>
      <c r="AY53" s="16">
        <v>2272</v>
      </c>
      <c r="AZ53" s="50">
        <f t="shared" si="110"/>
        <v>21638.199999999997</v>
      </c>
      <c r="BA53" s="50"/>
      <c r="BB53" s="50"/>
      <c r="BC53" s="45">
        <f t="shared" si="212"/>
        <v>21638.199999999997</v>
      </c>
      <c r="BE53" s="21" t="s">
        <v>39</v>
      </c>
      <c r="BF53" s="16">
        <v>2272</v>
      </c>
      <c r="BG53" s="50">
        <f t="shared" si="111"/>
        <v>21638.199999999997</v>
      </c>
      <c r="BH53" s="50"/>
      <c r="BI53" s="50"/>
      <c r="BJ53" s="45">
        <f t="shared" si="213"/>
        <v>21638.199999999997</v>
      </c>
      <c r="BL53" s="21" t="s">
        <v>39</v>
      </c>
      <c r="BM53" s="16">
        <v>2272</v>
      </c>
      <c r="BN53" s="50">
        <f t="shared" si="112"/>
        <v>21638.199999999997</v>
      </c>
      <c r="BO53" s="50"/>
      <c r="BP53" s="50"/>
      <c r="BQ53" s="45">
        <f t="shared" si="214"/>
        <v>21638.199999999997</v>
      </c>
      <c r="BS53" s="21" t="s">
        <v>39</v>
      </c>
      <c r="BT53" s="16">
        <v>2272</v>
      </c>
      <c r="BU53" s="50">
        <f t="shared" si="113"/>
        <v>21638.199999999997</v>
      </c>
      <c r="BV53" s="50"/>
      <c r="BW53" s="50"/>
      <c r="BX53" s="45">
        <f t="shared" si="215"/>
        <v>21638.199999999997</v>
      </c>
      <c r="BZ53" s="21" t="s">
        <v>39</v>
      </c>
      <c r="CA53" s="16">
        <v>2272</v>
      </c>
      <c r="CB53" s="50">
        <f t="shared" si="114"/>
        <v>21638.199999999997</v>
      </c>
      <c r="CC53" s="50"/>
      <c r="CD53" s="50"/>
      <c r="CE53" s="45">
        <f t="shared" si="216"/>
        <v>21638.199999999997</v>
      </c>
    </row>
    <row r="54" spans="1:83" s="27" customFormat="1" ht="15.75" customHeight="1" thickBot="1">
      <c r="A54" s="21" t="s">
        <v>40</v>
      </c>
      <c r="B54" s="16">
        <v>2273</v>
      </c>
      <c r="C54" s="50">
        <v>126613</v>
      </c>
      <c r="D54" s="50"/>
      <c r="E54" s="119"/>
      <c r="F54" s="45">
        <f t="shared" si="205"/>
        <v>126613</v>
      </c>
      <c r="H54" s="21" t="s">
        <v>40</v>
      </c>
      <c r="I54" s="16">
        <v>2273</v>
      </c>
      <c r="J54" s="50">
        <f t="shared" si="104"/>
        <v>126613</v>
      </c>
      <c r="K54" s="119"/>
      <c r="L54" s="119">
        <v>3861.22</v>
      </c>
      <c r="M54" s="45">
        <f t="shared" si="206"/>
        <v>122751.78</v>
      </c>
      <c r="O54" s="21" t="s">
        <v>40</v>
      </c>
      <c r="P54" s="16">
        <v>2273</v>
      </c>
      <c r="Q54" s="50">
        <f t="shared" si="105"/>
        <v>122751.78</v>
      </c>
      <c r="R54" s="50"/>
      <c r="S54" s="119">
        <v>8370.4</v>
      </c>
      <c r="T54" s="45">
        <f t="shared" si="207"/>
        <v>114381.38</v>
      </c>
      <c r="U54" s="28"/>
      <c r="V54" s="21" t="s">
        <v>40</v>
      </c>
      <c r="W54" s="16">
        <v>2273</v>
      </c>
      <c r="X54" s="50">
        <f t="shared" si="106"/>
        <v>114381.38</v>
      </c>
      <c r="Y54" s="50"/>
      <c r="Z54" s="119">
        <v>3861.22</v>
      </c>
      <c r="AA54" s="45">
        <f t="shared" si="208"/>
        <v>110520.16</v>
      </c>
      <c r="AB54" s="28"/>
      <c r="AC54" s="21" t="s">
        <v>40</v>
      </c>
      <c r="AD54" s="16">
        <v>2273</v>
      </c>
      <c r="AE54" s="50">
        <f t="shared" si="107"/>
        <v>110520.16</v>
      </c>
      <c r="AF54" s="50"/>
      <c r="AG54" s="119">
        <v>8370.4</v>
      </c>
      <c r="AH54" s="45">
        <f t="shared" si="209"/>
        <v>102149.76000000001</v>
      </c>
      <c r="AJ54" s="21" t="s">
        <v>40</v>
      </c>
      <c r="AK54" s="16">
        <v>2273</v>
      </c>
      <c r="AL54" s="50">
        <f t="shared" si="108"/>
        <v>102149.76000000001</v>
      </c>
      <c r="AM54" s="50"/>
      <c r="AN54" s="119">
        <v>1231.17</v>
      </c>
      <c r="AO54" s="45">
        <f t="shared" si="210"/>
        <v>100918.59000000001</v>
      </c>
      <c r="AQ54" s="21" t="s">
        <v>40</v>
      </c>
      <c r="AR54" s="16">
        <v>2273</v>
      </c>
      <c r="AS54" s="50">
        <f t="shared" si="109"/>
        <v>100918.59000000001</v>
      </c>
      <c r="AT54" s="50"/>
      <c r="AU54" s="119"/>
      <c r="AV54" s="45">
        <f t="shared" si="211"/>
        <v>100918.59000000001</v>
      </c>
      <c r="AX54" s="21" t="s">
        <v>40</v>
      </c>
      <c r="AY54" s="16">
        <v>2273</v>
      </c>
      <c r="AZ54" s="50">
        <f t="shared" si="110"/>
        <v>100918.59000000001</v>
      </c>
      <c r="BA54" s="50"/>
      <c r="BB54" s="50"/>
      <c r="BC54" s="45">
        <f t="shared" si="212"/>
        <v>100918.59000000001</v>
      </c>
      <c r="BE54" s="21" t="s">
        <v>40</v>
      </c>
      <c r="BF54" s="16">
        <v>2273</v>
      </c>
      <c r="BG54" s="50">
        <f t="shared" si="111"/>
        <v>100918.59000000001</v>
      </c>
      <c r="BH54" s="50"/>
      <c r="BI54" s="50"/>
      <c r="BJ54" s="45">
        <f t="shared" si="213"/>
        <v>100918.59000000001</v>
      </c>
      <c r="BL54" s="21" t="s">
        <v>40</v>
      </c>
      <c r="BM54" s="16">
        <v>2273</v>
      </c>
      <c r="BN54" s="50">
        <f t="shared" si="112"/>
        <v>100918.59000000001</v>
      </c>
      <c r="BO54" s="50"/>
      <c r="BP54" s="50"/>
      <c r="BQ54" s="45">
        <f t="shared" si="214"/>
        <v>100918.59000000001</v>
      </c>
      <c r="BS54" s="21" t="s">
        <v>40</v>
      </c>
      <c r="BT54" s="16">
        <v>2273</v>
      </c>
      <c r="BU54" s="50">
        <f t="shared" si="113"/>
        <v>100918.59000000001</v>
      </c>
      <c r="BV54" s="50"/>
      <c r="BW54" s="50"/>
      <c r="BX54" s="45">
        <f t="shared" si="215"/>
        <v>100918.59000000001</v>
      </c>
      <c r="BZ54" s="21" t="s">
        <v>40</v>
      </c>
      <c r="CA54" s="16">
        <v>2273</v>
      </c>
      <c r="CB54" s="50">
        <f t="shared" si="114"/>
        <v>100918.59000000001</v>
      </c>
      <c r="CC54" s="50"/>
      <c r="CD54" s="50"/>
      <c r="CE54" s="45">
        <f t="shared" si="216"/>
        <v>100918.59000000001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205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206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207"/>
        <v>0</v>
      </c>
      <c r="U55" s="28"/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208"/>
        <v>0</v>
      </c>
      <c r="AB55" s="28"/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209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210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211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50"/>
      <c r="BC55" s="45">
        <f t="shared" si="212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50"/>
      <c r="BJ55" s="45">
        <f t="shared" si="213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50"/>
      <c r="BQ55" s="45">
        <f t="shared" si="214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215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216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11555</v>
      </c>
      <c r="D56" s="49"/>
      <c r="E56" s="119"/>
      <c r="F56" s="45">
        <f>C56+D56-E56</f>
        <v>11555</v>
      </c>
      <c r="H56" s="21" t="s">
        <v>36</v>
      </c>
      <c r="I56" s="16">
        <v>2275</v>
      </c>
      <c r="J56" s="50">
        <f>F56</f>
        <v>11555</v>
      </c>
      <c r="K56" s="119"/>
      <c r="L56" s="119">
        <v>449.86</v>
      </c>
      <c r="M56" s="45">
        <f>J56+K56-L56</f>
        <v>11105.14</v>
      </c>
      <c r="O56" s="21" t="s">
        <v>36</v>
      </c>
      <c r="P56" s="16">
        <v>2275</v>
      </c>
      <c r="Q56" s="50">
        <f>M56</f>
        <v>11105.14</v>
      </c>
      <c r="R56" s="49"/>
      <c r="S56" s="119"/>
      <c r="T56" s="45">
        <f>Q56+R56-S56</f>
        <v>11105.14</v>
      </c>
      <c r="U56" s="28"/>
      <c r="V56" s="21" t="s">
        <v>36</v>
      </c>
      <c r="W56" s="16">
        <v>2275</v>
      </c>
      <c r="X56" s="50">
        <f>T56</f>
        <v>11105.14</v>
      </c>
      <c r="Y56" s="49"/>
      <c r="Z56" s="119">
        <v>449.86</v>
      </c>
      <c r="AA56" s="45">
        <f>X56+Y56-Z56</f>
        <v>10655.279999999999</v>
      </c>
      <c r="AB56" s="28"/>
      <c r="AC56" s="21" t="s">
        <v>36</v>
      </c>
      <c r="AD56" s="16">
        <v>2275</v>
      </c>
      <c r="AE56" s="50">
        <f>AA56</f>
        <v>10655.279999999999</v>
      </c>
      <c r="AF56" s="49"/>
      <c r="AG56" s="119">
        <v>430.14</v>
      </c>
      <c r="AH56" s="45">
        <f>AE56+AF56-AG56</f>
        <v>10225.14</v>
      </c>
      <c r="AJ56" s="21" t="s">
        <v>36</v>
      </c>
      <c r="AK56" s="16">
        <v>2275</v>
      </c>
      <c r="AL56" s="50">
        <f>AH56</f>
        <v>10225.14</v>
      </c>
      <c r="AM56" s="49"/>
      <c r="AN56" s="119">
        <v>290.83</v>
      </c>
      <c r="AO56" s="45">
        <f>AL56+AM56-AN56</f>
        <v>9934.31</v>
      </c>
      <c r="AQ56" s="21" t="s">
        <v>36</v>
      </c>
      <c r="AR56" s="16">
        <v>2275</v>
      </c>
      <c r="AS56" s="50">
        <f>AO56</f>
        <v>9934.31</v>
      </c>
      <c r="AT56" s="49"/>
      <c r="AU56" s="119"/>
      <c r="AV56" s="45">
        <f>AS56+AT56-AU56</f>
        <v>9934.31</v>
      </c>
      <c r="AX56" s="21" t="s">
        <v>36</v>
      </c>
      <c r="AY56" s="16">
        <v>2275</v>
      </c>
      <c r="AZ56" s="50">
        <f>AV56</f>
        <v>9934.31</v>
      </c>
      <c r="BA56" s="49"/>
      <c r="BB56" s="49"/>
      <c r="BC56" s="45">
        <f>AZ56+BA56-BB56</f>
        <v>9934.31</v>
      </c>
      <c r="BE56" s="21" t="s">
        <v>36</v>
      </c>
      <c r="BF56" s="16">
        <v>2275</v>
      </c>
      <c r="BG56" s="50">
        <f>BC56</f>
        <v>9934.31</v>
      </c>
      <c r="BH56" s="49"/>
      <c r="BI56" s="49"/>
      <c r="BJ56" s="45">
        <f>BG56+BH56-BI56</f>
        <v>9934.31</v>
      </c>
      <c r="BL56" s="21" t="s">
        <v>36</v>
      </c>
      <c r="BM56" s="16">
        <v>2275</v>
      </c>
      <c r="BN56" s="50">
        <f>BJ56</f>
        <v>9934.31</v>
      </c>
      <c r="BO56" s="49"/>
      <c r="BP56" s="49"/>
      <c r="BQ56" s="45">
        <f>BN56+BO56-BP56</f>
        <v>9934.31</v>
      </c>
      <c r="BS56" s="21" t="s">
        <v>36</v>
      </c>
      <c r="BT56" s="16">
        <v>2275</v>
      </c>
      <c r="BU56" s="50">
        <f>BQ56</f>
        <v>9934.31</v>
      </c>
      <c r="BV56" s="49"/>
      <c r="BW56" s="49"/>
      <c r="BX56" s="45">
        <f>BU56+BV56-BW56</f>
        <v>9934.31</v>
      </c>
      <c r="BZ56" s="21" t="s">
        <v>36</v>
      </c>
      <c r="CA56" s="16">
        <v>2275</v>
      </c>
      <c r="CB56" s="50">
        <f>BX56</f>
        <v>9934.31</v>
      </c>
      <c r="CC56" s="49"/>
      <c r="CD56" s="49"/>
      <c r="CE56" s="45">
        <f>CB56+CC56-CD56</f>
        <v>9934.31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594</v>
      </c>
      <c r="D57" s="111">
        <f t="shared" ref="D57:E57" si="217">D58</f>
        <v>0</v>
      </c>
      <c r="E57" s="111">
        <f t="shared" si="217"/>
        <v>0</v>
      </c>
      <c r="F57" s="107">
        <f>C57+D57-E57</f>
        <v>594</v>
      </c>
      <c r="H57" s="109" t="s">
        <v>44</v>
      </c>
      <c r="I57" s="110">
        <v>2700</v>
      </c>
      <c r="J57" s="111">
        <f>J58</f>
        <v>594</v>
      </c>
      <c r="K57" s="111">
        <f t="shared" ref="K57:L57" si="218">K58</f>
        <v>0</v>
      </c>
      <c r="L57" s="111">
        <f t="shared" si="218"/>
        <v>0</v>
      </c>
      <c r="M57" s="107">
        <f>J57+K57-L57</f>
        <v>594</v>
      </c>
      <c r="O57" s="109" t="s">
        <v>44</v>
      </c>
      <c r="P57" s="110">
        <v>2700</v>
      </c>
      <c r="Q57" s="111">
        <f>Q58</f>
        <v>594</v>
      </c>
      <c r="R57" s="111">
        <f t="shared" ref="R57:S57" si="219">R58</f>
        <v>0</v>
      </c>
      <c r="S57" s="111">
        <f t="shared" si="219"/>
        <v>0</v>
      </c>
      <c r="T57" s="107">
        <f>Q57+R57-S57</f>
        <v>594</v>
      </c>
      <c r="V57" s="109" t="s">
        <v>44</v>
      </c>
      <c r="W57" s="110">
        <v>2700</v>
      </c>
      <c r="X57" s="111">
        <f>X58</f>
        <v>594</v>
      </c>
      <c r="Y57" s="111">
        <f t="shared" ref="Y57:Z57" si="220">Y58</f>
        <v>0</v>
      </c>
      <c r="Z57" s="111">
        <f t="shared" si="220"/>
        <v>0</v>
      </c>
      <c r="AA57" s="107">
        <f>X57+Y57-Z57</f>
        <v>594</v>
      </c>
      <c r="AC57" s="109" t="s">
        <v>44</v>
      </c>
      <c r="AD57" s="110">
        <v>2700</v>
      </c>
      <c r="AE57" s="111">
        <f>AE58</f>
        <v>594</v>
      </c>
      <c r="AF57" s="111">
        <f t="shared" ref="AF57:AG57" si="221">AF58</f>
        <v>0</v>
      </c>
      <c r="AG57" s="111">
        <f t="shared" si="221"/>
        <v>0</v>
      </c>
      <c r="AH57" s="107">
        <f>AE57+AF57-AG57</f>
        <v>594</v>
      </c>
      <c r="AJ57" s="109" t="s">
        <v>44</v>
      </c>
      <c r="AK57" s="110">
        <v>2700</v>
      </c>
      <c r="AL57" s="111">
        <f>AL58</f>
        <v>594</v>
      </c>
      <c r="AM57" s="111">
        <f t="shared" ref="AM57:AN57" si="222">AM58</f>
        <v>0</v>
      </c>
      <c r="AN57" s="111">
        <f t="shared" si="222"/>
        <v>0</v>
      </c>
      <c r="AO57" s="107">
        <f>AL57+AM57-AN57</f>
        <v>594</v>
      </c>
      <c r="AQ57" s="109" t="s">
        <v>44</v>
      </c>
      <c r="AR57" s="110">
        <v>2700</v>
      </c>
      <c r="AS57" s="111">
        <f>AS58</f>
        <v>594</v>
      </c>
      <c r="AT57" s="111">
        <f t="shared" ref="AT57:AU57" si="223">AT58</f>
        <v>0</v>
      </c>
      <c r="AU57" s="111">
        <f t="shared" si="223"/>
        <v>0</v>
      </c>
      <c r="AV57" s="107">
        <f>AS57+AT57-AU57</f>
        <v>594</v>
      </c>
      <c r="AX57" s="109" t="s">
        <v>44</v>
      </c>
      <c r="AY57" s="110">
        <v>2700</v>
      </c>
      <c r="AZ57" s="111">
        <f>AZ58</f>
        <v>594</v>
      </c>
      <c r="BA57" s="111">
        <f t="shared" ref="BA57:BB57" si="224">BA58</f>
        <v>0</v>
      </c>
      <c r="BB57" s="111">
        <f t="shared" si="224"/>
        <v>0</v>
      </c>
      <c r="BC57" s="107">
        <f>AZ57+BA57-BB57</f>
        <v>594</v>
      </c>
      <c r="BE57" s="109" t="s">
        <v>44</v>
      </c>
      <c r="BF57" s="110">
        <v>2700</v>
      </c>
      <c r="BG57" s="111">
        <f>BG58</f>
        <v>594</v>
      </c>
      <c r="BH57" s="111">
        <f t="shared" ref="BH57:BI57" si="225">BH58</f>
        <v>0</v>
      </c>
      <c r="BI57" s="111">
        <f t="shared" si="225"/>
        <v>0</v>
      </c>
      <c r="BJ57" s="107">
        <f>BG57+BH57-BI57</f>
        <v>594</v>
      </c>
      <c r="BL57" s="109" t="s">
        <v>44</v>
      </c>
      <c r="BM57" s="110">
        <v>2700</v>
      </c>
      <c r="BN57" s="111">
        <f>BN58</f>
        <v>594</v>
      </c>
      <c r="BO57" s="111">
        <f t="shared" ref="BO57:BP57" si="226">BO58</f>
        <v>0</v>
      </c>
      <c r="BP57" s="111">
        <f t="shared" si="226"/>
        <v>0</v>
      </c>
      <c r="BQ57" s="107">
        <f>BN57+BO57-BP57</f>
        <v>594</v>
      </c>
      <c r="BS57" s="109" t="s">
        <v>44</v>
      </c>
      <c r="BT57" s="110">
        <v>2700</v>
      </c>
      <c r="BU57" s="111">
        <f>BU58</f>
        <v>594</v>
      </c>
      <c r="BV57" s="111">
        <f t="shared" ref="BV57:BW57" si="227">BV58</f>
        <v>0</v>
      </c>
      <c r="BW57" s="111">
        <f t="shared" si="227"/>
        <v>0</v>
      </c>
      <c r="BX57" s="107">
        <f>BU57+BV57-BW57</f>
        <v>594</v>
      </c>
      <c r="BZ57" s="109" t="s">
        <v>44</v>
      </c>
      <c r="CA57" s="110">
        <v>2700</v>
      </c>
      <c r="CB57" s="111">
        <f>CB58</f>
        <v>594</v>
      </c>
      <c r="CC57" s="111">
        <f t="shared" ref="CC57:CD57" si="228">CC58</f>
        <v>0</v>
      </c>
      <c r="CD57" s="111">
        <f t="shared" si="228"/>
        <v>0</v>
      </c>
      <c r="CE57" s="107">
        <f>CB57+CC57-CD57</f>
        <v>594</v>
      </c>
    </row>
    <row r="58" spans="1:83" s="27" customFormat="1" ht="15.75" customHeight="1" thickBot="1">
      <c r="A58" s="21" t="s">
        <v>46</v>
      </c>
      <c r="B58" s="16">
        <v>2730</v>
      </c>
      <c r="C58" s="50">
        <v>594</v>
      </c>
      <c r="D58" s="50"/>
      <c r="E58" s="50"/>
      <c r="F58" s="45">
        <f t="shared" si="205"/>
        <v>594</v>
      </c>
      <c r="H58" s="21" t="s">
        <v>46</v>
      </c>
      <c r="I58" s="16">
        <v>2730</v>
      </c>
      <c r="J58" s="50">
        <f t="shared" si="104"/>
        <v>594</v>
      </c>
      <c r="K58" s="50"/>
      <c r="L58" s="50"/>
      <c r="M58" s="45">
        <f t="shared" si="206"/>
        <v>594</v>
      </c>
      <c r="O58" s="21" t="s">
        <v>46</v>
      </c>
      <c r="P58" s="16">
        <v>2730</v>
      </c>
      <c r="Q58" s="50">
        <f t="shared" si="105"/>
        <v>594</v>
      </c>
      <c r="R58" s="50"/>
      <c r="S58" s="50"/>
      <c r="T58" s="45">
        <f t="shared" si="207"/>
        <v>594</v>
      </c>
      <c r="U58" s="28"/>
      <c r="V58" s="21" t="s">
        <v>46</v>
      </c>
      <c r="W58" s="16">
        <v>2730</v>
      </c>
      <c r="X58" s="50">
        <f t="shared" si="106"/>
        <v>594</v>
      </c>
      <c r="Y58" s="50"/>
      <c r="Z58" s="50"/>
      <c r="AA58" s="45">
        <f t="shared" si="208"/>
        <v>594</v>
      </c>
      <c r="AB58" s="28"/>
      <c r="AC58" s="21" t="s">
        <v>46</v>
      </c>
      <c r="AD58" s="16">
        <v>2730</v>
      </c>
      <c r="AE58" s="50">
        <f t="shared" si="107"/>
        <v>594</v>
      </c>
      <c r="AF58" s="50"/>
      <c r="AG58" s="50"/>
      <c r="AH58" s="45">
        <f t="shared" si="209"/>
        <v>594</v>
      </c>
      <c r="AJ58" s="21" t="s">
        <v>46</v>
      </c>
      <c r="AK58" s="16">
        <v>2730</v>
      </c>
      <c r="AL58" s="50">
        <f t="shared" si="108"/>
        <v>594</v>
      </c>
      <c r="AM58" s="50"/>
      <c r="AN58" s="50"/>
      <c r="AO58" s="45">
        <f t="shared" si="210"/>
        <v>594</v>
      </c>
      <c r="AQ58" s="21" t="s">
        <v>46</v>
      </c>
      <c r="AR58" s="16">
        <v>2730</v>
      </c>
      <c r="AS58" s="50">
        <f t="shared" si="109"/>
        <v>594</v>
      </c>
      <c r="AT58" s="50"/>
      <c r="AU58" s="50"/>
      <c r="AV58" s="45">
        <f t="shared" si="211"/>
        <v>594</v>
      </c>
      <c r="AX58" s="21" t="s">
        <v>46</v>
      </c>
      <c r="AY58" s="16">
        <v>2730</v>
      </c>
      <c r="AZ58" s="50">
        <f t="shared" si="110"/>
        <v>594</v>
      </c>
      <c r="BA58" s="50"/>
      <c r="BB58" s="50"/>
      <c r="BC58" s="45">
        <f t="shared" si="212"/>
        <v>594</v>
      </c>
      <c r="BE58" s="21" t="s">
        <v>46</v>
      </c>
      <c r="BF58" s="16">
        <v>2730</v>
      </c>
      <c r="BG58" s="50">
        <f t="shared" si="111"/>
        <v>594</v>
      </c>
      <c r="BH58" s="50"/>
      <c r="BI58" s="50"/>
      <c r="BJ58" s="45">
        <f t="shared" si="213"/>
        <v>594</v>
      </c>
      <c r="BL58" s="21" t="s">
        <v>46</v>
      </c>
      <c r="BM58" s="16">
        <v>2730</v>
      </c>
      <c r="BN58" s="50">
        <f t="shared" si="112"/>
        <v>594</v>
      </c>
      <c r="BO58" s="50"/>
      <c r="BP58" s="50"/>
      <c r="BQ58" s="45">
        <f t="shared" si="214"/>
        <v>594</v>
      </c>
      <c r="BS58" s="21" t="s">
        <v>46</v>
      </c>
      <c r="BT58" s="16">
        <v>2730</v>
      </c>
      <c r="BU58" s="50">
        <f t="shared" si="113"/>
        <v>594</v>
      </c>
      <c r="BV58" s="50"/>
      <c r="BW58" s="50"/>
      <c r="BX58" s="45">
        <f t="shared" si="215"/>
        <v>594</v>
      </c>
      <c r="BZ58" s="21" t="s">
        <v>46</v>
      </c>
      <c r="CA58" s="16">
        <v>2730</v>
      </c>
      <c r="CB58" s="50">
        <f t="shared" si="114"/>
        <v>594</v>
      </c>
      <c r="CC58" s="50"/>
      <c r="CD58" s="50"/>
      <c r="CE58" s="45">
        <f t="shared" si="216"/>
        <v>594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29">D60</f>
        <v>0</v>
      </c>
      <c r="E59" s="99">
        <f t="shared" si="229"/>
        <v>0</v>
      </c>
      <c r="F59" s="99">
        <f t="shared" ref="F59" si="230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" si="231">K60</f>
        <v>0</v>
      </c>
      <c r="L59" s="99">
        <f t="shared" ref="L59:M59" si="232">L60</f>
        <v>0</v>
      </c>
      <c r="M59" s="99">
        <f t="shared" si="232"/>
        <v>0</v>
      </c>
      <c r="O59" s="97" t="s">
        <v>48</v>
      </c>
      <c r="P59" s="98">
        <v>3000</v>
      </c>
      <c r="Q59" s="99">
        <f>Q60</f>
        <v>0</v>
      </c>
      <c r="R59" s="99">
        <f t="shared" ref="R59" si="233">R60</f>
        <v>0</v>
      </c>
      <c r="S59" s="99">
        <f t="shared" ref="S59:T59" si="234">S60</f>
        <v>0</v>
      </c>
      <c r="T59" s="99">
        <f t="shared" si="234"/>
        <v>0</v>
      </c>
      <c r="V59" s="97" t="s">
        <v>48</v>
      </c>
      <c r="W59" s="98">
        <v>3000</v>
      </c>
      <c r="X59" s="99">
        <f>X60</f>
        <v>0</v>
      </c>
      <c r="Y59" s="99">
        <f t="shared" ref="Y59" si="235">Y60</f>
        <v>0</v>
      </c>
      <c r="Z59" s="99">
        <f t="shared" ref="Z59:AA59" si="236">Z60</f>
        <v>0</v>
      </c>
      <c r="AA59" s="99">
        <f t="shared" si="236"/>
        <v>0</v>
      </c>
      <c r="AC59" s="97" t="s">
        <v>48</v>
      </c>
      <c r="AD59" s="98">
        <v>3000</v>
      </c>
      <c r="AE59" s="99">
        <f>AE60</f>
        <v>0</v>
      </c>
      <c r="AF59" s="99">
        <f t="shared" ref="AF59" si="237">AF60</f>
        <v>0</v>
      </c>
      <c r="AG59" s="99">
        <f t="shared" ref="AG59:AH59" si="238">AG60</f>
        <v>0</v>
      </c>
      <c r="AH59" s="99">
        <f t="shared" si="238"/>
        <v>0</v>
      </c>
      <c r="AJ59" s="97" t="s">
        <v>48</v>
      </c>
      <c r="AK59" s="98">
        <v>3000</v>
      </c>
      <c r="AL59" s="99">
        <f>AL60</f>
        <v>0</v>
      </c>
      <c r="AM59" s="99">
        <f t="shared" ref="AM59" si="239">AM60</f>
        <v>0</v>
      </c>
      <c r="AN59" s="99">
        <f t="shared" ref="AN59:AO59" si="240">AN60</f>
        <v>0</v>
      </c>
      <c r="AO59" s="99">
        <f t="shared" si="240"/>
        <v>0</v>
      </c>
      <c r="AQ59" s="97" t="s">
        <v>48</v>
      </c>
      <c r="AR59" s="98">
        <v>3000</v>
      </c>
      <c r="AS59" s="99">
        <f>AS60</f>
        <v>0</v>
      </c>
      <c r="AT59" s="99">
        <f t="shared" ref="AT59" si="241">AT60</f>
        <v>0</v>
      </c>
      <c r="AU59" s="99">
        <f t="shared" ref="AU59:AV59" si="242">AU60</f>
        <v>0</v>
      </c>
      <c r="AV59" s="99">
        <f t="shared" si="242"/>
        <v>0</v>
      </c>
      <c r="AX59" s="97" t="s">
        <v>48</v>
      </c>
      <c r="AY59" s="98">
        <v>3000</v>
      </c>
      <c r="AZ59" s="99">
        <f>AZ60</f>
        <v>0</v>
      </c>
      <c r="BA59" s="99">
        <f t="shared" ref="BA59" si="243">BA60</f>
        <v>109232</v>
      </c>
      <c r="BB59" s="99">
        <f t="shared" ref="BB59:BC59" si="244">BB60</f>
        <v>0</v>
      </c>
      <c r="BC59" s="99">
        <f t="shared" si="244"/>
        <v>109232</v>
      </c>
      <c r="BE59" s="97" t="s">
        <v>48</v>
      </c>
      <c r="BF59" s="98">
        <v>3000</v>
      </c>
      <c r="BG59" s="99">
        <f>BG60</f>
        <v>109232</v>
      </c>
      <c r="BH59" s="99">
        <f t="shared" ref="BH59" si="245">BH60</f>
        <v>0</v>
      </c>
      <c r="BI59" s="99">
        <f t="shared" ref="BI59:BJ59" si="246">BI60</f>
        <v>0</v>
      </c>
      <c r="BJ59" s="99">
        <f t="shared" si="246"/>
        <v>109232</v>
      </c>
      <c r="BL59" s="97" t="s">
        <v>48</v>
      </c>
      <c r="BM59" s="98">
        <v>3000</v>
      </c>
      <c r="BN59" s="99">
        <f>BN60</f>
        <v>109232</v>
      </c>
      <c r="BO59" s="99">
        <f t="shared" ref="BO59" si="247">BO60</f>
        <v>0</v>
      </c>
      <c r="BP59" s="99">
        <f t="shared" ref="BP59:BQ59" si="248">BP60</f>
        <v>0</v>
      </c>
      <c r="BQ59" s="99">
        <f t="shared" si="248"/>
        <v>109232</v>
      </c>
      <c r="BS59" s="97" t="s">
        <v>48</v>
      </c>
      <c r="BT59" s="98">
        <v>3000</v>
      </c>
      <c r="BU59" s="99">
        <f>BU60</f>
        <v>109232</v>
      </c>
      <c r="BV59" s="99">
        <f t="shared" ref="BV59" si="249">BV60</f>
        <v>0</v>
      </c>
      <c r="BW59" s="99">
        <f t="shared" ref="BW59:BX59" si="250">BW60</f>
        <v>0</v>
      </c>
      <c r="BX59" s="99">
        <f t="shared" si="250"/>
        <v>109232</v>
      </c>
      <c r="BZ59" s="97" t="s">
        <v>48</v>
      </c>
      <c r="CA59" s="98">
        <v>3000</v>
      </c>
      <c r="CB59" s="99">
        <f>CB60</f>
        <v>109232</v>
      </c>
      <c r="CC59" s="99">
        <f t="shared" ref="CC59" si="251">CC60</f>
        <v>0</v>
      </c>
      <c r="CD59" s="99">
        <f t="shared" ref="CD59:CE59" si="252">CD60</f>
        <v>0</v>
      </c>
      <c r="CE59" s="99">
        <f t="shared" si="252"/>
        <v>109232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53">SUM(D61:D66)</f>
        <v>0</v>
      </c>
      <c r="E60" s="61">
        <f t="shared" si="253"/>
        <v>0</v>
      </c>
      <c r="F60" s="47">
        <f t="shared" ref="F60" si="254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" si="255">SUM(K61:K66)</f>
        <v>0</v>
      </c>
      <c r="L60" s="61">
        <f t="shared" ref="L60" si="256">SUM(L61:L66)</f>
        <v>0</v>
      </c>
      <c r="M60" s="47">
        <f t="shared" ref="M60" si="257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" si="258">SUM(R61:R66)</f>
        <v>0</v>
      </c>
      <c r="S60" s="61">
        <f t="shared" ref="S60" si="259">SUM(S61:S66)</f>
        <v>0</v>
      </c>
      <c r="T60" s="47">
        <f t="shared" ref="T60" si="260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" si="261">SUM(Y61:Y66)</f>
        <v>0</v>
      </c>
      <c r="Z60" s="61">
        <f t="shared" ref="Z60" si="262">SUM(Z61:Z66)</f>
        <v>0</v>
      </c>
      <c r="AA60" s="47">
        <f t="shared" ref="AA60" si="263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" si="264">SUM(AF61:AF66)</f>
        <v>0</v>
      </c>
      <c r="AG60" s="61">
        <f t="shared" ref="AG60" si="265">SUM(AG61:AG66)</f>
        <v>0</v>
      </c>
      <c r="AH60" s="47">
        <f t="shared" ref="AH60" si="266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" si="267">SUM(AM61:AM66)</f>
        <v>0</v>
      </c>
      <c r="AN60" s="61">
        <f t="shared" ref="AN60" si="268">SUM(AN61:AN66)</f>
        <v>0</v>
      </c>
      <c r="AO60" s="47">
        <f t="shared" ref="AO60" si="269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" si="270">SUM(AT61:AT66)</f>
        <v>0</v>
      </c>
      <c r="AU60" s="61">
        <f t="shared" ref="AU60" si="271">SUM(AU61:AU66)</f>
        <v>0</v>
      </c>
      <c r="AV60" s="47">
        <f t="shared" ref="AV60" si="272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" si="273">SUM(BA61:BA66)</f>
        <v>109232</v>
      </c>
      <c r="BB60" s="61">
        <f t="shared" ref="BB60" si="274">SUM(BB61:BB66)</f>
        <v>0</v>
      </c>
      <c r="BC60" s="47">
        <f t="shared" ref="BC60" si="275">AZ60+BA60-BB60</f>
        <v>109232</v>
      </c>
      <c r="BE60" s="29" t="s">
        <v>51</v>
      </c>
      <c r="BF60" s="30">
        <v>3100</v>
      </c>
      <c r="BG60" s="61">
        <f>SUM(BG61:BG66)</f>
        <v>109232</v>
      </c>
      <c r="BH60" s="61">
        <f t="shared" ref="BH60" si="276">SUM(BH61:BH66)</f>
        <v>0</v>
      </c>
      <c r="BI60" s="61">
        <f t="shared" ref="BI60" si="277">SUM(BI61:BI66)</f>
        <v>0</v>
      </c>
      <c r="BJ60" s="47">
        <f t="shared" ref="BJ60" si="278">BG60+BH60-BI60</f>
        <v>109232</v>
      </c>
      <c r="BL60" s="29" t="s">
        <v>51</v>
      </c>
      <c r="BM60" s="30">
        <v>3100</v>
      </c>
      <c r="BN60" s="61">
        <f>SUM(BN61:BN66)</f>
        <v>109232</v>
      </c>
      <c r="BO60" s="61">
        <f t="shared" ref="BO60" si="279">SUM(BO61:BO66)</f>
        <v>0</v>
      </c>
      <c r="BP60" s="61">
        <f t="shared" ref="BP60" si="280">SUM(BP61:BP66)</f>
        <v>0</v>
      </c>
      <c r="BQ60" s="47">
        <f t="shared" ref="BQ60" si="281">BN60+BO60-BP60</f>
        <v>109232</v>
      </c>
      <c r="BS60" s="29" t="s">
        <v>51</v>
      </c>
      <c r="BT60" s="30">
        <v>3100</v>
      </c>
      <c r="BU60" s="61">
        <f>SUM(BU61:BU66)</f>
        <v>109232</v>
      </c>
      <c r="BV60" s="61">
        <f t="shared" ref="BV60" si="282">SUM(BV61:BV66)</f>
        <v>0</v>
      </c>
      <c r="BW60" s="61">
        <f t="shared" ref="BW60" si="283">SUM(BW61:BW66)</f>
        <v>0</v>
      </c>
      <c r="BX60" s="47">
        <f t="shared" ref="BX60" si="284">BU60+BV60-BW60</f>
        <v>109232</v>
      </c>
      <c r="BZ60" s="29" t="s">
        <v>51</v>
      </c>
      <c r="CA60" s="30">
        <v>3100</v>
      </c>
      <c r="CB60" s="61">
        <f>SUM(CB61:CB66)</f>
        <v>109232</v>
      </c>
      <c r="CC60" s="61">
        <f t="shared" ref="CC60" si="285">SUM(CC61:CC66)</f>
        <v>0</v>
      </c>
      <c r="CD60" s="61">
        <f t="shared" ref="CD60" si="286">SUM(CD61:CD66)</f>
        <v>0</v>
      </c>
      <c r="CE60" s="47">
        <f t="shared" ref="CE60" si="287">CB60+CC60-CD60</f>
        <v>109232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205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206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207"/>
        <v>0</v>
      </c>
      <c r="U61" s="28"/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208"/>
        <v>0</v>
      </c>
      <c r="AB61" s="28"/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209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210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211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212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213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214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215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216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205"/>
        <v>0</v>
      </c>
      <c r="H62" s="34" t="s">
        <v>143</v>
      </c>
      <c r="I62" s="16">
        <v>3110</v>
      </c>
      <c r="J62" s="41">
        <f t="shared" si="104"/>
        <v>0</v>
      </c>
      <c r="K62" s="50"/>
      <c r="L62" s="50"/>
      <c r="M62" s="45">
        <f t="shared" si="206"/>
        <v>0</v>
      </c>
      <c r="O62" s="34" t="s">
        <v>143</v>
      </c>
      <c r="P62" s="16">
        <v>3110</v>
      </c>
      <c r="Q62" s="41">
        <f t="shared" si="105"/>
        <v>0</v>
      </c>
      <c r="R62" s="50"/>
      <c r="S62" s="50"/>
      <c r="T62" s="45">
        <f t="shared" si="207"/>
        <v>0</v>
      </c>
      <c r="V62" s="34" t="s">
        <v>143</v>
      </c>
      <c r="W62" s="16">
        <v>3110</v>
      </c>
      <c r="X62" s="41">
        <f t="shared" si="106"/>
        <v>0</v>
      </c>
      <c r="Y62" s="50"/>
      <c r="Z62" s="50"/>
      <c r="AA62" s="45">
        <f t="shared" si="208"/>
        <v>0</v>
      </c>
      <c r="AC62" s="34" t="s">
        <v>143</v>
      </c>
      <c r="AD62" s="16">
        <v>3110</v>
      </c>
      <c r="AE62" s="41">
        <f t="shared" si="107"/>
        <v>0</v>
      </c>
      <c r="AF62" s="50"/>
      <c r="AG62" s="50"/>
      <c r="AH62" s="45">
        <f t="shared" si="209"/>
        <v>0</v>
      </c>
      <c r="AJ62" s="34" t="s">
        <v>143</v>
      </c>
      <c r="AK62" s="16">
        <v>3110</v>
      </c>
      <c r="AL62" s="41">
        <f t="shared" si="108"/>
        <v>0</v>
      </c>
      <c r="AM62" s="50"/>
      <c r="AN62" s="50"/>
      <c r="AO62" s="45">
        <f t="shared" si="210"/>
        <v>0</v>
      </c>
      <c r="AQ62" s="34" t="s">
        <v>143</v>
      </c>
      <c r="AR62" s="16">
        <v>3110</v>
      </c>
      <c r="AS62" s="41">
        <f t="shared" si="109"/>
        <v>0</v>
      </c>
      <c r="AT62" s="50"/>
      <c r="AU62" s="50"/>
      <c r="AV62" s="45">
        <f t="shared" si="211"/>
        <v>0</v>
      </c>
      <c r="AX62" s="34" t="s">
        <v>143</v>
      </c>
      <c r="AY62" s="16">
        <v>3110</v>
      </c>
      <c r="AZ62" s="41">
        <f t="shared" si="110"/>
        <v>0</v>
      </c>
      <c r="BA62" s="50"/>
      <c r="BB62" s="50"/>
      <c r="BC62" s="45">
        <f t="shared" si="212"/>
        <v>0</v>
      </c>
      <c r="BE62" s="34" t="s">
        <v>143</v>
      </c>
      <c r="BF62" s="16">
        <v>3110</v>
      </c>
      <c r="BG62" s="41">
        <f t="shared" si="111"/>
        <v>0</v>
      </c>
      <c r="BH62" s="50"/>
      <c r="BI62" s="50"/>
      <c r="BJ62" s="45">
        <f t="shared" si="213"/>
        <v>0</v>
      </c>
      <c r="BL62" s="34" t="s">
        <v>143</v>
      </c>
      <c r="BM62" s="16">
        <v>3110</v>
      </c>
      <c r="BN62" s="41">
        <f t="shared" si="112"/>
        <v>0</v>
      </c>
      <c r="BO62" s="50"/>
      <c r="BP62" s="50"/>
      <c r="BQ62" s="45">
        <f t="shared" si="214"/>
        <v>0</v>
      </c>
      <c r="BS62" s="34" t="s">
        <v>143</v>
      </c>
      <c r="BT62" s="16">
        <v>3110</v>
      </c>
      <c r="BU62" s="41">
        <f t="shared" si="113"/>
        <v>0</v>
      </c>
      <c r="BV62" s="50"/>
      <c r="BW62" s="50"/>
      <c r="BX62" s="45">
        <f t="shared" si="215"/>
        <v>0</v>
      </c>
      <c r="BZ62" s="34" t="s">
        <v>143</v>
      </c>
      <c r="CA62" s="16">
        <v>3110</v>
      </c>
      <c r="CB62" s="41">
        <f t="shared" si="114"/>
        <v>0</v>
      </c>
      <c r="CC62" s="50"/>
      <c r="CD62" s="50"/>
      <c r="CE62" s="45">
        <f t="shared" si="216"/>
        <v>0</v>
      </c>
    </row>
    <row r="63" spans="1:83" s="88" customFormat="1" ht="15.75" customHeight="1" thickBot="1">
      <c r="A63" s="34" t="s">
        <v>144</v>
      </c>
      <c r="B63" s="16">
        <v>3110</v>
      </c>
      <c r="C63" s="50"/>
      <c r="D63" s="50"/>
      <c r="E63" s="50"/>
      <c r="F63" s="45">
        <f t="shared" si="205"/>
        <v>0</v>
      </c>
      <c r="H63" s="34" t="s">
        <v>144</v>
      </c>
      <c r="I63" s="16">
        <v>3110</v>
      </c>
      <c r="J63" s="41">
        <f t="shared" si="104"/>
        <v>0</v>
      </c>
      <c r="K63" s="50"/>
      <c r="L63" s="50"/>
      <c r="M63" s="45">
        <f t="shared" si="206"/>
        <v>0</v>
      </c>
      <c r="O63" s="34" t="s">
        <v>144</v>
      </c>
      <c r="P63" s="16">
        <v>3110</v>
      </c>
      <c r="Q63" s="41">
        <f t="shared" si="105"/>
        <v>0</v>
      </c>
      <c r="R63" s="50"/>
      <c r="S63" s="50"/>
      <c r="T63" s="45">
        <f t="shared" si="207"/>
        <v>0</v>
      </c>
      <c r="V63" s="34" t="s">
        <v>144</v>
      </c>
      <c r="W63" s="16">
        <v>3110</v>
      </c>
      <c r="X63" s="41">
        <f t="shared" si="106"/>
        <v>0</v>
      </c>
      <c r="Y63" s="50"/>
      <c r="Z63" s="50"/>
      <c r="AA63" s="45">
        <f t="shared" si="208"/>
        <v>0</v>
      </c>
      <c r="AC63" s="34" t="s">
        <v>144</v>
      </c>
      <c r="AD63" s="16">
        <v>3110</v>
      </c>
      <c r="AE63" s="41">
        <f t="shared" si="107"/>
        <v>0</v>
      </c>
      <c r="AF63" s="50"/>
      <c r="AG63" s="50"/>
      <c r="AH63" s="45">
        <f t="shared" si="209"/>
        <v>0</v>
      </c>
      <c r="AJ63" s="34" t="s">
        <v>144</v>
      </c>
      <c r="AK63" s="16">
        <v>3110</v>
      </c>
      <c r="AL63" s="41">
        <f t="shared" si="108"/>
        <v>0</v>
      </c>
      <c r="AM63" s="50"/>
      <c r="AN63" s="50"/>
      <c r="AO63" s="45">
        <f t="shared" si="210"/>
        <v>0</v>
      </c>
      <c r="AQ63" s="34" t="s">
        <v>144</v>
      </c>
      <c r="AR63" s="16">
        <v>3110</v>
      </c>
      <c r="AS63" s="41">
        <f t="shared" si="109"/>
        <v>0</v>
      </c>
      <c r="AT63" s="50"/>
      <c r="AU63" s="50"/>
      <c r="AV63" s="45">
        <f t="shared" si="211"/>
        <v>0</v>
      </c>
      <c r="AX63" s="34" t="s">
        <v>144</v>
      </c>
      <c r="AY63" s="16">
        <v>3110</v>
      </c>
      <c r="AZ63" s="41">
        <f t="shared" si="110"/>
        <v>0</v>
      </c>
      <c r="BA63" s="50"/>
      <c r="BB63" s="50"/>
      <c r="BC63" s="45">
        <f t="shared" si="212"/>
        <v>0</v>
      </c>
      <c r="BE63" s="34" t="s">
        <v>144</v>
      </c>
      <c r="BF63" s="16">
        <v>3110</v>
      </c>
      <c r="BG63" s="41">
        <f t="shared" si="111"/>
        <v>0</v>
      </c>
      <c r="BH63" s="50"/>
      <c r="BI63" s="50"/>
      <c r="BJ63" s="45">
        <f t="shared" si="213"/>
        <v>0</v>
      </c>
      <c r="BL63" s="34" t="s">
        <v>144</v>
      </c>
      <c r="BM63" s="16">
        <v>3110</v>
      </c>
      <c r="BN63" s="41">
        <f t="shared" si="112"/>
        <v>0</v>
      </c>
      <c r="BO63" s="50"/>
      <c r="BP63" s="50"/>
      <c r="BQ63" s="45">
        <f t="shared" si="214"/>
        <v>0</v>
      </c>
      <c r="BS63" s="34" t="s">
        <v>144</v>
      </c>
      <c r="BT63" s="16">
        <v>3110</v>
      </c>
      <c r="BU63" s="41">
        <f t="shared" si="113"/>
        <v>0</v>
      </c>
      <c r="BV63" s="50"/>
      <c r="BW63" s="50"/>
      <c r="BX63" s="45">
        <f t="shared" si="215"/>
        <v>0</v>
      </c>
      <c r="BZ63" s="34" t="s">
        <v>144</v>
      </c>
      <c r="CA63" s="16">
        <v>3110</v>
      </c>
      <c r="CB63" s="41">
        <f t="shared" si="114"/>
        <v>0</v>
      </c>
      <c r="CC63" s="50"/>
      <c r="CD63" s="50"/>
      <c r="CE63" s="45">
        <f t="shared" si="216"/>
        <v>0</v>
      </c>
    </row>
    <row r="64" spans="1:83" s="88" customFormat="1" ht="15.75" customHeight="1" thickBot="1">
      <c r="A64" s="34" t="s">
        <v>145</v>
      </c>
      <c r="B64" s="16">
        <v>3110</v>
      </c>
      <c r="C64" s="50"/>
      <c r="D64" s="50"/>
      <c r="E64" s="50"/>
      <c r="F64" s="45">
        <f t="shared" si="205"/>
        <v>0</v>
      </c>
      <c r="H64" s="34" t="s">
        <v>145</v>
      </c>
      <c r="I64" s="16">
        <v>3110</v>
      </c>
      <c r="J64" s="41">
        <f t="shared" si="104"/>
        <v>0</v>
      </c>
      <c r="K64" s="50"/>
      <c r="L64" s="50"/>
      <c r="M64" s="45">
        <f t="shared" si="206"/>
        <v>0</v>
      </c>
      <c r="O64" s="34" t="s">
        <v>145</v>
      </c>
      <c r="P64" s="16">
        <v>3110</v>
      </c>
      <c r="Q64" s="41">
        <f t="shared" si="105"/>
        <v>0</v>
      </c>
      <c r="R64" s="50"/>
      <c r="S64" s="50"/>
      <c r="T64" s="45">
        <f t="shared" si="207"/>
        <v>0</v>
      </c>
      <c r="V64" s="34" t="s">
        <v>145</v>
      </c>
      <c r="W64" s="16">
        <v>3110</v>
      </c>
      <c r="X64" s="41">
        <f t="shared" si="106"/>
        <v>0</v>
      </c>
      <c r="Y64" s="50"/>
      <c r="Z64" s="50"/>
      <c r="AA64" s="45">
        <f t="shared" si="208"/>
        <v>0</v>
      </c>
      <c r="AC64" s="34" t="s">
        <v>145</v>
      </c>
      <c r="AD64" s="16">
        <v>3110</v>
      </c>
      <c r="AE64" s="41">
        <f t="shared" si="107"/>
        <v>0</v>
      </c>
      <c r="AF64" s="50"/>
      <c r="AG64" s="50"/>
      <c r="AH64" s="45">
        <f t="shared" si="209"/>
        <v>0</v>
      </c>
      <c r="AJ64" s="34" t="s">
        <v>145</v>
      </c>
      <c r="AK64" s="16">
        <v>3110</v>
      </c>
      <c r="AL64" s="41">
        <f t="shared" si="108"/>
        <v>0</v>
      </c>
      <c r="AM64" s="50"/>
      <c r="AN64" s="50"/>
      <c r="AO64" s="45">
        <f t="shared" si="210"/>
        <v>0</v>
      </c>
      <c r="AQ64" s="34" t="s">
        <v>145</v>
      </c>
      <c r="AR64" s="16">
        <v>3110</v>
      </c>
      <c r="AS64" s="41">
        <f t="shared" si="109"/>
        <v>0</v>
      </c>
      <c r="AT64" s="50"/>
      <c r="AU64" s="50"/>
      <c r="AV64" s="45">
        <f t="shared" si="211"/>
        <v>0</v>
      </c>
      <c r="AX64" s="34" t="s">
        <v>145</v>
      </c>
      <c r="AY64" s="16">
        <v>3110</v>
      </c>
      <c r="AZ64" s="41">
        <f t="shared" si="110"/>
        <v>0</v>
      </c>
      <c r="BA64" s="50">
        <v>109232</v>
      </c>
      <c r="BB64" s="50"/>
      <c r="BC64" s="45">
        <f t="shared" si="212"/>
        <v>109232</v>
      </c>
      <c r="BE64" s="34" t="s">
        <v>145</v>
      </c>
      <c r="BF64" s="16">
        <v>3110</v>
      </c>
      <c r="BG64" s="41">
        <f t="shared" si="111"/>
        <v>109232</v>
      </c>
      <c r="BH64" s="50"/>
      <c r="BI64" s="50"/>
      <c r="BJ64" s="45">
        <f t="shared" si="213"/>
        <v>109232</v>
      </c>
      <c r="BL64" s="34" t="s">
        <v>145</v>
      </c>
      <c r="BM64" s="16">
        <v>3110</v>
      </c>
      <c r="BN64" s="41">
        <f t="shared" si="112"/>
        <v>109232</v>
      </c>
      <c r="BO64" s="50"/>
      <c r="BP64" s="50"/>
      <c r="BQ64" s="45">
        <f t="shared" si="214"/>
        <v>109232</v>
      </c>
      <c r="BS64" s="34" t="s">
        <v>145</v>
      </c>
      <c r="BT64" s="16">
        <v>3110</v>
      </c>
      <c r="BU64" s="41">
        <f t="shared" si="113"/>
        <v>109232</v>
      </c>
      <c r="BV64" s="50"/>
      <c r="BW64" s="50"/>
      <c r="BX64" s="45">
        <f t="shared" si="215"/>
        <v>109232</v>
      </c>
      <c r="BZ64" s="34" t="s">
        <v>145</v>
      </c>
      <c r="CA64" s="16">
        <v>3110</v>
      </c>
      <c r="CB64" s="41">
        <f t="shared" si="114"/>
        <v>109232</v>
      </c>
      <c r="CC64" s="50"/>
      <c r="CD64" s="50"/>
      <c r="CE64" s="45">
        <f t="shared" si="216"/>
        <v>109232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205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206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207"/>
        <v>0</v>
      </c>
      <c r="U65" s="28"/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208"/>
        <v>0</v>
      </c>
      <c r="AB65" s="28"/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209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210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211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212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213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214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215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216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205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206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207"/>
        <v>0</v>
      </c>
      <c r="U66" s="28"/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208"/>
        <v>0</v>
      </c>
      <c r="AB66" s="28"/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209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210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211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212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213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214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215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216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/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>
      <c r="AB74" s="27"/>
    </row>
    <row r="75" spans="1:83" s="32" customFormat="1" ht="15.75" customHeight="1">
      <c r="AB75" s="27"/>
    </row>
    <row r="76" spans="1:83" s="32" customFormat="1" ht="15.75" customHeight="1">
      <c r="AB76" s="27"/>
    </row>
    <row r="77" spans="1:83" s="32" customFormat="1" ht="15.75" customHeight="1">
      <c r="AB77" s="27"/>
    </row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>
      <c r="AB91"/>
    </row>
    <row r="92" spans="28:28" s="27" customFormat="1" ht="15.75" customHeight="1">
      <c r="AB92"/>
    </row>
    <row r="93" spans="28:28" s="27" customFormat="1" ht="15.75" customHeight="1">
      <c r="AB93"/>
    </row>
    <row r="94" spans="28:28" s="27" customFormat="1" ht="15.75" customHeight="1"/>
    <row r="95" spans="28:28" s="27" customFormat="1" ht="15.75" customHeight="1"/>
    <row r="96" spans="28:28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25.5" customHeight="1"/>
    <row r="105" s="27" customFormat="1" ht="15.75" customHeight="1"/>
    <row r="106" s="27" customFormat="1" ht="15.75" customHeight="1"/>
    <row r="107" s="27" customFormat="1" ht="42.6" customHeight="1"/>
    <row r="108" s="27" customFormat="1" ht="15.75" customHeight="1"/>
    <row r="109" s="28" customFormat="1" ht="15.75" customHeight="1"/>
    <row r="110" s="28" customFormat="1" ht="36" customHeight="1"/>
    <row r="111" s="28" customFormat="1" ht="15.75" customHeight="1"/>
    <row r="112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15:21" s="28" customFormat="1" ht="15.75" customHeight="1"/>
    <row r="130" spans="15:21" s="28" customFormat="1" ht="15.75" customHeight="1"/>
    <row r="131" spans="15:21" s="28" customFormat="1" ht="15.75" customHeight="1"/>
    <row r="132" spans="15:21" s="28" customFormat="1" ht="15.75" customHeight="1"/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8" customFormat="1" ht="15.75" customHeight="1">
      <c r="O141"/>
      <c r="P141"/>
      <c r="Q141"/>
      <c r="R141"/>
      <c r="S141"/>
      <c r="T141"/>
      <c r="U141"/>
    </row>
    <row r="142" spans="15:21" s="28" customFormat="1" ht="15.75" customHeight="1">
      <c r="O142"/>
      <c r="P142"/>
      <c r="Q142"/>
      <c r="R142"/>
      <c r="S142"/>
      <c r="T142"/>
      <c r="U142"/>
    </row>
    <row r="143" spans="15:21" s="28" customFormat="1" ht="25.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7" customFormat="1" ht="15.75" customHeight="1">
      <c r="O145"/>
      <c r="P145"/>
      <c r="Q145"/>
      <c r="R145"/>
      <c r="S145"/>
      <c r="T145"/>
      <c r="U145"/>
    </row>
    <row r="146" spans="15:21" s="27" customFormat="1" ht="39" customHeight="1">
      <c r="O146"/>
      <c r="P146"/>
      <c r="Q146"/>
      <c r="R146"/>
      <c r="S146"/>
      <c r="T146"/>
      <c r="U146"/>
    </row>
    <row r="147" spans="15:21" s="27" customFormat="1" ht="15.75" customHeight="1">
      <c r="O147"/>
      <c r="P147"/>
      <c r="Q147"/>
      <c r="R147"/>
      <c r="S147"/>
      <c r="T147"/>
      <c r="U147"/>
    </row>
    <row r="148" spans="15:21" s="28" customFormat="1" ht="15.75" customHeight="1">
      <c r="O148"/>
      <c r="P148"/>
      <c r="Q148"/>
      <c r="R148"/>
      <c r="S148"/>
      <c r="T148"/>
      <c r="U148"/>
    </row>
    <row r="149" spans="15:21" s="28" customFormat="1" ht="36" customHeight="1">
      <c r="O149"/>
      <c r="P149"/>
      <c r="Q149"/>
      <c r="R149"/>
      <c r="S149"/>
      <c r="T149"/>
      <c r="U149"/>
    </row>
    <row r="150" spans="15:21" s="28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32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32" customFormat="1" ht="15.75" customHeigh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15.75" customHeight="1">
      <c r="O181"/>
      <c r="P181"/>
      <c r="Q181"/>
      <c r="R181"/>
      <c r="S181"/>
      <c r="T181"/>
      <c r="U181"/>
    </row>
    <row r="182" spans="15:21" s="28" customFormat="1" ht="25.5" customHeight="1">
      <c r="O182"/>
      <c r="P182"/>
      <c r="Q182"/>
      <c r="R182"/>
      <c r="S182"/>
      <c r="T182"/>
      <c r="U182"/>
    </row>
    <row r="183" spans="15:21" s="28" customFormat="1" ht="15.7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43.15" customHeight="1">
      <c r="O185"/>
      <c r="P185"/>
      <c r="Q185"/>
      <c r="R185"/>
      <c r="S185"/>
      <c r="T185"/>
      <c r="U185"/>
    </row>
    <row r="186" spans="15:21" s="27" customFormat="1" ht="20.25" customHeight="1">
      <c r="O186"/>
      <c r="P186"/>
      <c r="Q186"/>
      <c r="R186"/>
      <c r="S186"/>
      <c r="T186"/>
      <c r="U186"/>
    </row>
    <row r="187" spans="15:21" s="27" customFormat="1" ht="16.149999999999999" customHeight="1">
      <c r="O187"/>
      <c r="P187"/>
      <c r="Q187"/>
      <c r="R187"/>
      <c r="S187"/>
      <c r="T187"/>
      <c r="U187"/>
    </row>
    <row r="188" spans="15:21" s="27" customFormat="1" ht="48" customHeight="1">
      <c r="O188"/>
      <c r="P188"/>
      <c r="Q188"/>
      <c r="R188"/>
      <c r="S188"/>
      <c r="T188"/>
      <c r="U188"/>
    </row>
    <row r="189" spans="15:21" s="27" customFormat="1" ht="15.75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50.45" customHeight="1">
      <c r="O191"/>
      <c r="P191"/>
      <c r="Q191"/>
      <c r="R191"/>
      <c r="S191"/>
      <c r="T191"/>
      <c r="U191"/>
    </row>
    <row r="192" spans="15:21" s="27" customFormat="1" ht="15.75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44.45" customHeight="1">
      <c r="O194"/>
      <c r="P194"/>
      <c r="Q194"/>
      <c r="R194"/>
      <c r="S194"/>
      <c r="T194"/>
      <c r="U194"/>
    </row>
    <row r="195" spans="15:21" s="27" customFormat="1" ht="15.7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46.9" customHeight="1">
      <c r="O197"/>
      <c r="P197"/>
      <c r="Q197"/>
      <c r="R197"/>
      <c r="S197"/>
      <c r="T197"/>
      <c r="U197"/>
    </row>
    <row r="198" spans="15:21" s="27" customFormat="1" ht="15.7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s="27" customFormat="1" ht="51" customHeight="1">
      <c r="O200"/>
      <c r="P200"/>
      <c r="Q200"/>
      <c r="R200"/>
      <c r="S200"/>
      <c r="T200"/>
      <c r="U200"/>
    </row>
    <row r="201" spans="15:21" s="27" customFormat="1" ht="15.75" customHeight="1">
      <c r="O201"/>
      <c r="P201"/>
      <c r="Q201"/>
      <c r="R201"/>
      <c r="S201"/>
      <c r="T201"/>
      <c r="U201"/>
    </row>
    <row r="202" spans="15:21" s="27" customFormat="1" ht="15.75" customHeight="1">
      <c r="O202"/>
      <c r="P202"/>
      <c r="Q202"/>
      <c r="R202"/>
      <c r="S202"/>
      <c r="T202"/>
      <c r="U202"/>
    </row>
    <row r="203" spans="15:21" s="27" customFormat="1" ht="61.15" customHeight="1">
      <c r="O203"/>
      <c r="P203"/>
      <c r="Q203"/>
      <c r="R203"/>
      <c r="S203"/>
      <c r="T203"/>
      <c r="U203"/>
    </row>
    <row r="204" spans="15:21" s="27" customFormat="1" ht="15.75" customHeight="1">
      <c r="O204"/>
      <c r="P204"/>
      <c r="Q204"/>
      <c r="R204"/>
      <c r="S204"/>
      <c r="T204"/>
      <c r="U204"/>
    </row>
    <row r="205" spans="15:21" s="27" customFormat="1" ht="15.75" customHeight="1">
      <c r="O205"/>
      <c r="P205"/>
      <c r="Q205"/>
      <c r="R205"/>
      <c r="S205"/>
      <c r="T205"/>
      <c r="U205"/>
    </row>
    <row r="206" spans="15:21" s="27" customFormat="1" ht="61.15" customHeight="1">
      <c r="O206"/>
      <c r="P206"/>
      <c r="Q206"/>
      <c r="R206"/>
      <c r="S206"/>
      <c r="T206"/>
      <c r="U206"/>
    </row>
    <row r="207" spans="15:21" s="27" customFormat="1" ht="15.75" customHeight="1">
      <c r="O207"/>
      <c r="P207"/>
      <c r="Q207"/>
      <c r="R207"/>
      <c r="S207"/>
      <c r="T207"/>
      <c r="U207"/>
    </row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F775"/>
  <sheetViews>
    <sheetView view="pageBreakPreview" topLeftCell="AN33" zoomScale="118" zoomScaleNormal="80" zoomScaleSheetLayoutView="118" workbookViewId="0">
      <selection activeCell="AU47" sqref="AU4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11" width="8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119</v>
      </c>
      <c r="B6" s="137"/>
      <c r="C6" s="137"/>
      <c r="D6" s="137"/>
      <c r="E6" s="137"/>
      <c r="F6" s="137"/>
      <c r="G6" s="137"/>
      <c r="H6" s="140" t="s">
        <v>119</v>
      </c>
      <c r="I6" s="137"/>
      <c r="J6" s="137"/>
      <c r="K6" s="137"/>
      <c r="L6" s="137"/>
      <c r="M6" s="137"/>
      <c r="N6" s="137"/>
      <c r="O6" s="140" t="s">
        <v>119</v>
      </c>
      <c r="P6" s="137"/>
      <c r="Q6" s="137"/>
      <c r="R6" s="137"/>
      <c r="S6" s="137"/>
      <c r="T6" s="137"/>
      <c r="U6" s="137"/>
      <c r="V6" s="140" t="s">
        <v>119</v>
      </c>
      <c r="W6" s="137"/>
      <c r="X6" s="137"/>
      <c r="Y6" s="137"/>
      <c r="Z6" s="137"/>
      <c r="AA6" s="137"/>
      <c r="AB6" s="137"/>
      <c r="AC6" s="140" t="s">
        <v>119</v>
      </c>
      <c r="AD6" s="137"/>
      <c r="AE6" s="137"/>
      <c r="AF6" s="137"/>
      <c r="AG6" s="137"/>
      <c r="AH6" s="137"/>
      <c r="AI6" s="137"/>
      <c r="AJ6" s="140" t="s">
        <v>119</v>
      </c>
      <c r="AK6" s="137"/>
      <c r="AL6" s="137"/>
      <c r="AM6" s="137"/>
      <c r="AN6" s="137"/>
      <c r="AO6" s="137"/>
      <c r="AP6" s="137"/>
      <c r="AQ6" s="140" t="s">
        <v>119</v>
      </c>
      <c r="AR6" s="137"/>
      <c r="AS6" s="137"/>
      <c r="AT6" s="137"/>
      <c r="AU6" s="137"/>
      <c r="AV6" s="137"/>
      <c r="AW6" s="137"/>
      <c r="AX6" s="140" t="s">
        <v>119</v>
      </c>
      <c r="AY6" s="137"/>
      <c r="AZ6" s="137"/>
      <c r="BA6" s="137"/>
      <c r="BB6" s="137"/>
      <c r="BC6" s="137"/>
      <c r="BD6" s="137"/>
      <c r="BE6" s="140" t="s">
        <v>119</v>
      </c>
      <c r="BF6" s="137"/>
      <c r="BG6" s="137"/>
      <c r="BH6" s="137"/>
      <c r="BI6" s="137"/>
      <c r="BJ6" s="137"/>
      <c r="BK6" s="137"/>
      <c r="BL6" s="140" t="s">
        <v>119</v>
      </c>
      <c r="BM6" s="137"/>
      <c r="BN6" s="137"/>
      <c r="BO6" s="137"/>
      <c r="BP6" s="137"/>
      <c r="BQ6" s="137"/>
      <c r="BR6" s="137"/>
      <c r="BS6" s="140" t="s">
        <v>119</v>
      </c>
      <c r="BT6" s="137"/>
      <c r="BU6" s="137"/>
      <c r="BV6" s="137"/>
      <c r="BW6" s="137"/>
      <c r="BX6" s="137"/>
      <c r="BY6" s="137"/>
      <c r="BZ6" s="140" t="s">
        <v>119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8" t="s">
        <v>105</v>
      </c>
      <c r="B8" s="137"/>
      <c r="C8" s="137"/>
      <c r="D8" s="137"/>
      <c r="E8" s="137"/>
      <c r="F8" s="137"/>
      <c r="G8" s="137"/>
      <c r="H8" s="138" t="s">
        <v>105</v>
      </c>
      <c r="I8" s="137"/>
      <c r="J8" s="137"/>
      <c r="K8" s="137"/>
      <c r="L8" s="137"/>
      <c r="M8" s="137"/>
      <c r="N8" s="137"/>
      <c r="O8" s="138" t="s">
        <v>105</v>
      </c>
      <c r="P8" s="137"/>
      <c r="Q8" s="137"/>
      <c r="R8" s="137"/>
      <c r="S8" s="137"/>
      <c r="T8" s="137"/>
      <c r="U8" s="137"/>
      <c r="V8" s="138" t="s">
        <v>105</v>
      </c>
      <c r="W8" s="137"/>
      <c r="X8" s="137"/>
      <c r="Y8" s="137"/>
      <c r="Z8" s="137"/>
      <c r="AA8" s="137"/>
      <c r="AB8" s="137"/>
      <c r="AC8" s="138" t="s">
        <v>105</v>
      </c>
      <c r="AD8" s="137"/>
      <c r="AE8" s="137"/>
      <c r="AF8" s="137"/>
      <c r="AG8" s="137"/>
      <c r="AH8" s="137"/>
      <c r="AI8" s="137"/>
      <c r="AJ8" s="138" t="s">
        <v>105</v>
      </c>
      <c r="AK8" s="137"/>
      <c r="AL8" s="137"/>
      <c r="AM8" s="137"/>
      <c r="AN8" s="137"/>
      <c r="AO8" s="137"/>
      <c r="AP8" s="137"/>
      <c r="AQ8" s="138" t="s">
        <v>105</v>
      </c>
      <c r="AR8" s="137"/>
      <c r="AS8" s="137"/>
      <c r="AT8" s="137"/>
      <c r="AU8" s="137"/>
      <c r="AV8" s="137"/>
      <c r="AW8" s="137"/>
      <c r="AX8" s="138" t="s">
        <v>105</v>
      </c>
      <c r="AY8" s="137"/>
      <c r="AZ8" s="137"/>
      <c r="BA8" s="137"/>
      <c r="BB8" s="137"/>
      <c r="BC8" s="137"/>
      <c r="BD8" s="137"/>
      <c r="BE8" s="138" t="s">
        <v>105</v>
      </c>
      <c r="BF8" s="137"/>
      <c r="BG8" s="137"/>
      <c r="BH8" s="137"/>
      <c r="BI8" s="137"/>
      <c r="BJ8" s="137"/>
      <c r="BK8" s="137"/>
      <c r="BL8" s="138" t="s">
        <v>105</v>
      </c>
      <c r="BM8" s="137"/>
      <c r="BN8" s="137"/>
      <c r="BO8" s="137"/>
      <c r="BP8" s="137"/>
      <c r="BQ8" s="137"/>
      <c r="BR8" s="137"/>
      <c r="BS8" s="138" t="s">
        <v>105</v>
      </c>
      <c r="BT8" s="137"/>
      <c r="BU8" s="137"/>
      <c r="BV8" s="137"/>
      <c r="BW8" s="137"/>
      <c r="BX8" s="137"/>
      <c r="BY8" s="137"/>
      <c r="BZ8" s="138" t="s">
        <v>105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C22+C57</f>
        <v>1920622</v>
      </c>
      <c r="D21" s="102">
        <f t="shared" ref="D21:E21" si="0">D22+D57</f>
        <v>0</v>
      </c>
      <c r="E21" s="102">
        <f t="shared" si="0"/>
        <v>3655.97</v>
      </c>
      <c r="F21" s="102">
        <f>C21+D21-E21</f>
        <v>1916966.03</v>
      </c>
      <c r="G21" s="103"/>
      <c r="H21" s="100" t="s">
        <v>28</v>
      </c>
      <c r="I21" s="101" t="s">
        <v>29</v>
      </c>
      <c r="J21" s="102">
        <f>J22+J57</f>
        <v>1916966.03</v>
      </c>
      <c r="K21" s="102">
        <f t="shared" ref="K21" si="1">K22+K57</f>
        <v>2930</v>
      </c>
      <c r="L21" s="102">
        <f t="shared" ref="L21" si="2">L22+L57</f>
        <v>418735.06</v>
      </c>
      <c r="M21" s="102">
        <f>J21+K21-L21</f>
        <v>1501160.97</v>
      </c>
      <c r="O21" s="100" t="s">
        <v>28</v>
      </c>
      <c r="P21" s="101" t="s">
        <v>29</v>
      </c>
      <c r="Q21" s="102">
        <f>Q22+Q57</f>
        <v>1501160.97</v>
      </c>
      <c r="R21" s="102">
        <f t="shared" ref="R21" si="3">R22+R57</f>
        <v>91527</v>
      </c>
      <c r="S21" s="102">
        <f t="shared" ref="S21" si="4">S22+S57</f>
        <v>4679.83</v>
      </c>
      <c r="T21" s="102">
        <f>Q21+R21-S21</f>
        <v>1588008.14</v>
      </c>
      <c r="V21" s="100" t="s">
        <v>28</v>
      </c>
      <c r="W21" s="101" t="s">
        <v>29</v>
      </c>
      <c r="X21" s="102">
        <f>X22+X57</f>
        <v>1588008.14</v>
      </c>
      <c r="Y21" s="102">
        <f t="shared" ref="Y21" si="5">Y22+Y57</f>
        <v>0</v>
      </c>
      <c r="Z21" s="102">
        <f t="shared" ref="Z21" si="6">Z22+Z57</f>
        <v>417760.79</v>
      </c>
      <c r="AA21" s="102">
        <f>X21+Y21-Z21</f>
        <v>1170247.3499999999</v>
      </c>
      <c r="AC21" s="100" t="s">
        <v>28</v>
      </c>
      <c r="AD21" s="101" t="s">
        <v>29</v>
      </c>
      <c r="AE21" s="102">
        <f>AE22+AE57</f>
        <v>1170607.3499999999</v>
      </c>
      <c r="AF21" s="102">
        <f t="shared" ref="AF21" si="7">AF22+AF57</f>
        <v>0</v>
      </c>
      <c r="AG21" s="102">
        <f t="shared" ref="AG21" si="8">AG22+AG57</f>
        <v>263773.02</v>
      </c>
      <c r="AH21" s="102">
        <f>AE21+AF21-AG21</f>
        <v>906834.32999999984</v>
      </c>
      <c r="AJ21" s="100" t="s">
        <v>28</v>
      </c>
      <c r="AK21" s="101" t="s">
        <v>29</v>
      </c>
      <c r="AL21" s="102">
        <f>AL22+AL57</f>
        <v>906834.32999999984</v>
      </c>
      <c r="AM21" s="102">
        <f t="shared" ref="AM21" si="9">AM22+AM57</f>
        <v>104240</v>
      </c>
      <c r="AN21" s="102">
        <f t="shared" ref="AN21" si="10">AN22+AN57</f>
        <v>11414.62</v>
      </c>
      <c r="AO21" s="102">
        <f>AL21+AM21-AN21</f>
        <v>999659.70999999985</v>
      </c>
      <c r="AQ21" s="100" t="s">
        <v>28</v>
      </c>
      <c r="AR21" s="101" t="s">
        <v>29</v>
      </c>
      <c r="AS21" s="102">
        <f>AS22+AS57</f>
        <v>999659.70999999985</v>
      </c>
      <c r="AT21" s="102">
        <f t="shared" ref="AT21" si="11">AT22+AT57</f>
        <v>277579</v>
      </c>
      <c r="AU21" s="102">
        <f t="shared" ref="AU21" si="12">AU22+AU57</f>
        <v>85264.66</v>
      </c>
      <c r="AV21" s="102">
        <f>AS21+AT21-AU21</f>
        <v>1191974.05</v>
      </c>
      <c r="AX21" s="100" t="s">
        <v>28</v>
      </c>
      <c r="AY21" s="101" t="s">
        <v>29</v>
      </c>
      <c r="AZ21" s="102">
        <f>AZ22+AZ57</f>
        <v>1191974.0499999998</v>
      </c>
      <c r="BA21" s="102">
        <f t="shared" ref="BA21" si="13">BA22+BA57</f>
        <v>264257</v>
      </c>
      <c r="BB21" s="102">
        <f t="shared" ref="BB21" si="14">BB22+BB57</f>
        <v>0</v>
      </c>
      <c r="BC21" s="102">
        <f>AZ21+BA21-BB21</f>
        <v>1456231.0499999998</v>
      </c>
      <c r="BE21" s="100" t="s">
        <v>28</v>
      </c>
      <c r="BF21" s="101" t="s">
        <v>29</v>
      </c>
      <c r="BG21" s="102">
        <f>BG22+BG57</f>
        <v>1456231.0499999998</v>
      </c>
      <c r="BH21" s="102">
        <f t="shared" ref="BH21" si="15">BH22+BH57</f>
        <v>0</v>
      </c>
      <c r="BI21" s="102">
        <f t="shared" ref="BI21" si="16">BI22+BI57</f>
        <v>0</v>
      </c>
      <c r="BJ21" s="102">
        <f>BG21+BH21-BI21</f>
        <v>1456231.0499999998</v>
      </c>
      <c r="BL21" s="100" t="s">
        <v>28</v>
      </c>
      <c r="BM21" s="101" t="s">
        <v>29</v>
      </c>
      <c r="BN21" s="102">
        <f>BN22+BN57</f>
        <v>1456231.0499999998</v>
      </c>
      <c r="BO21" s="102">
        <f t="shared" ref="BO21" si="17">BO22+BO57</f>
        <v>0</v>
      </c>
      <c r="BP21" s="102">
        <f t="shared" ref="BP21" si="18">BP22+BP57</f>
        <v>0</v>
      </c>
      <c r="BQ21" s="102">
        <f>BN21+BO21-BP21</f>
        <v>1456231.0499999998</v>
      </c>
      <c r="BS21" s="100" t="s">
        <v>28</v>
      </c>
      <c r="BT21" s="101" t="s">
        <v>29</v>
      </c>
      <c r="BU21" s="102">
        <f>BU22+BU57</f>
        <v>1456231.0499999998</v>
      </c>
      <c r="BV21" s="102">
        <f t="shared" ref="BV21" si="19">BV22+BV57</f>
        <v>0</v>
      </c>
      <c r="BW21" s="102">
        <f t="shared" ref="BW21" si="20">BW22+BW57</f>
        <v>0</v>
      </c>
      <c r="BX21" s="102">
        <f>BU21+BV21-BW21</f>
        <v>1456231.0499999998</v>
      </c>
      <c r="BZ21" s="100" t="s">
        <v>28</v>
      </c>
      <c r="CA21" s="101" t="s">
        <v>29</v>
      </c>
      <c r="CB21" s="102">
        <f>CB22+CB57</f>
        <v>1456231.0499999998</v>
      </c>
      <c r="CC21" s="102">
        <f t="shared" ref="CC21" si="21">CC22+CC57</f>
        <v>0</v>
      </c>
      <c r="CD21" s="102">
        <f t="shared" ref="CD21" si="22">CD22+CD57</f>
        <v>0</v>
      </c>
      <c r="CE21" s="102">
        <f>CB21+CC21-CD21</f>
        <v>1456231.0499999998</v>
      </c>
    </row>
    <row r="22" spans="1:83" s="96" customFormat="1" ht="36" customHeight="1" thickBot="1">
      <c r="A22" s="92" t="s">
        <v>121</v>
      </c>
      <c r="B22" s="93">
        <v>2000</v>
      </c>
      <c r="C22" s="94">
        <f>C23+C55</f>
        <v>1920622</v>
      </c>
      <c r="D22" s="94">
        <f t="shared" ref="D22:E22" si="23">D23+D55</f>
        <v>0</v>
      </c>
      <c r="E22" s="94">
        <f t="shared" si="23"/>
        <v>3655.97</v>
      </c>
      <c r="F22" s="95">
        <f>C22+D22-E22</f>
        <v>1916966.03</v>
      </c>
      <c r="H22" s="92" t="s">
        <v>121</v>
      </c>
      <c r="I22" s="93">
        <v>2000</v>
      </c>
      <c r="J22" s="94">
        <f>J23+J55</f>
        <v>1916966.03</v>
      </c>
      <c r="K22" s="94">
        <f t="shared" ref="K22" si="24">K23+K55</f>
        <v>2930</v>
      </c>
      <c r="L22" s="94">
        <f t="shared" ref="L22" si="25">L23+L55</f>
        <v>418735.06</v>
      </c>
      <c r="M22" s="95">
        <f t="shared" ref="M22:M24" si="26">J22+K22-L22</f>
        <v>1501160.97</v>
      </c>
      <c r="O22" s="92" t="s">
        <v>121</v>
      </c>
      <c r="P22" s="93">
        <v>2000</v>
      </c>
      <c r="Q22" s="94">
        <f>Q23+Q55</f>
        <v>1501160.97</v>
      </c>
      <c r="R22" s="94">
        <f t="shared" ref="R22" si="27">R23+R55</f>
        <v>40000</v>
      </c>
      <c r="S22" s="94">
        <f t="shared" ref="S22" si="28">S23+S55</f>
        <v>4679.83</v>
      </c>
      <c r="T22" s="95">
        <f t="shared" ref="T22:T24" si="29">Q22+R22-S22</f>
        <v>1536481.14</v>
      </c>
      <c r="V22" s="92" t="s">
        <v>121</v>
      </c>
      <c r="W22" s="93">
        <v>2000</v>
      </c>
      <c r="X22" s="94">
        <f>X23+X55</f>
        <v>1536481.14</v>
      </c>
      <c r="Y22" s="94">
        <f t="shared" ref="Y22" si="30">Y23+Y55</f>
        <v>0</v>
      </c>
      <c r="Z22" s="94">
        <f t="shared" ref="Z22" si="31">Z23+Z55</f>
        <v>417760.79</v>
      </c>
      <c r="AA22" s="95">
        <f t="shared" ref="AA22:AA24" si="32">X22+Y22-Z22</f>
        <v>1118720.3499999999</v>
      </c>
      <c r="AC22" s="92" t="s">
        <v>121</v>
      </c>
      <c r="AD22" s="93">
        <v>2000</v>
      </c>
      <c r="AE22" s="94">
        <f>AE23+AE55</f>
        <v>1119080.3499999999</v>
      </c>
      <c r="AF22" s="94">
        <f t="shared" ref="AF22" si="33">AF23+AF55</f>
        <v>0</v>
      </c>
      <c r="AG22" s="94">
        <f t="shared" ref="AG22" si="34">AG23+AG55</f>
        <v>263773.02</v>
      </c>
      <c r="AH22" s="95">
        <f t="shared" ref="AH22:AH24" si="35">AE22+AF22-AG22</f>
        <v>855307.32999999984</v>
      </c>
      <c r="AJ22" s="92" t="s">
        <v>121</v>
      </c>
      <c r="AK22" s="93">
        <v>2000</v>
      </c>
      <c r="AL22" s="94">
        <f>AL23+AL55</f>
        <v>855307.32999999984</v>
      </c>
      <c r="AM22" s="94">
        <f t="shared" ref="AM22" si="36">AM23+AM55</f>
        <v>104240</v>
      </c>
      <c r="AN22" s="94">
        <f t="shared" ref="AN22" si="37">AN23+AN55</f>
        <v>11414.62</v>
      </c>
      <c r="AO22" s="95">
        <f t="shared" ref="AO22:AO24" si="38">AL22+AM22-AN22</f>
        <v>948132.70999999985</v>
      </c>
      <c r="AQ22" s="92" t="s">
        <v>121</v>
      </c>
      <c r="AR22" s="93">
        <v>2000</v>
      </c>
      <c r="AS22" s="94">
        <f>AS23+AS55</f>
        <v>948132.70999999985</v>
      </c>
      <c r="AT22" s="94">
        <f t="shared" ref="AT22" si="39">AT23+AT55</f>
        <v>277579</v>
      </c>
      <c r="AU22" s="94">
        <f t="shared" ref="AU22" si="40">AU23+AU55</f>
        <v>85264.66</v>
      </c>
      <c r="AV22" s="95">
        <f t="shared" ref="AV22:AV24" si="41">AS22+AT22-AU22</f>
        <v>1140447.05</v>
      </c>
      <c r="AX22" s="92" t="s">
        <v>121</v>
      </c>
      <c r="AY22" s="93">
        <v>2000</v>
      </c>
      <c r="AZ22" s="94">
        <f>AZ23+AZ55</f>
        <v>1140447.0499999998</v>
      </c>
      <c r="BA22" s="94">
        <f t="shared" ref="BA22" si="42">BA23+BA55</f>
        <v>0</v>
      </c>
      <c r="BB22" s="94">
        <f t="shared" ref="BB22" si="43">BB23+BB55</f>
        <v>0</v>
      </c>
      <c r="BC22" s="95">
        <f t="shared" ref="BC22:BC24" si="44">AZ22+BA22-BB22</f>
        <v>1140447.0499999998</v>
      </c>
      <c r="BE22" s="92" t="s">
        <v>121</v>
      </c>
      <c r="BF22" s="93">
        <v>2000</v>
      </c>
      <c r="BG22" s="94">
        <f>BG23+BG55</f>
        <v>1140447.0499999998</v>
      </c>
      <c r="BH22" s="94">
        <f t="shared" ref="BH22" si="45">BH23+BH55</f>
        <v>0</v>
      </c>
      <c r="BI22" s="94">
        <f t="shared" ref="BI22" si="46">BI23+BI55</f>
        <v>0</v>
      </c>
      <c r="BJ22" s="95">
        <f t="shared" ref="BJ22:BJ24" si="47">BG22+BH22-BI22</f>
        <v>1140447.0499999998</v>
      </c>
      <c r="BL22" s="92" t="s">
        <v>121</v>
      </c>
      <c r="BM22" s="93">
        <v>2000</v>
      </c>
      <c r="BN22" s="94">
        <f>BN23+BN55</f>
        <v>1140447.0499999998</v>
      </c>
      <c r="BO22" s="94">
        <f t="shared" ref="BO22" si="48">BO23+BO55</f>
        <v>0</v>
      </c>
      <c r="BP22" s="94">
        <f t="shared" ref="BP22" si="49">BP23+BP55</f>
        <v>0</v>
      </c>
      <c r="BQ22" s="95">
        <f t="shared" ref="BQ22:BQ24" si="50">BN22+BO22-BP22</f>
        <v>1140447.0499999998</v>
      </c>
      <c r="BS22" s="92" t="s">
        <v>121</v>
      </c>
      <c r="BT22" s="93">
        <v>2000</v>
      </c>
      <c r="BU22" s="94">
        <f>BU23+BU55</f>
        <v>1140447.0499999998</v>
      </c>
      <c r="BV22" s="94">
        <f t="shared" ref="BV22" si="51">BV23+BV55</f>
        <v>0</v>
      </c>
      <c r="BW22" s="94">
        <f t="shared" ref="BW22" si="52">BW23+BW55</f>
        <v>0</v>
      </c>
      <c r="BX22" s="95">
        <f t="shared" ref="BX22:BX24" si="53">BU22+BV22-BW22</f>
        <v>1140447.0499999998</v>
      </c>
      <c r="BZ22" s="92" t="s">
        <v>121</v>
      </c>
      <c r="CA22" s="93">
        <v>2000</v>
      </c>
      <c r="CB22" s="94">
        <f>CB23+CB55</f>
        <v>1140447.0499999998</v>
      </c>
      <c r="CC22" s="94">
        <f t="shared" ref="CC22" si="54">CC23+CC55</f>
        <v>0</v>
      </c>
      <c r="CD22" s="94">
        <f t="shared" ref="CD22" si="55">CD23+CD55</f>
        <v>0</v>
      </c>
      <c r="CE22" s="95">
        <f t="shared" ref="CE22:CE24" si="56">CB22+CC22-CD22</f>
        <v>1140447.0499999998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C24+C31+C32+C49</f>
        <v>1920028</v>
      </c>
      <c r="D23" s="107">
        <f t="shared" ref="D23:E23" si="57">D24+D31+D32+D49</f>
        <v>0</v>
      </c>
      <c r="E23" s="107">
        <f t="shared" si="57"/>
        <v>3655.97</v>
      </c>
      <c r="F23" s="107">
        <f t="shared" ref="F23:F24" si="58">C23+D23-E23</f>
        <v>1916372.03</v>
      </c>
      <c r="H23" s="105" t="s">
        <v>30</v>
      </c>
      <c r="I23" s="106">
        <v>2200</v>
      </c>
      <c r="J23" s="107">
        <f>J24+J31+J32+J49</f>
        <v>1916372.03</v>
      </c>
      <c r="K23" s="107">
        <f t="shared" ref="K23" si="59">K24+K31+K32+K49</f>
        <v>2930</v>
      </c>
      <c r="L23" s="107">
        <f t="shared" ref="L23" si="60">L24+L31+L32+L49</f>
        <v>418735.06</v>
      </c>
      <c r="M23" s="107">
        <f t="shared" si="26"/>
        <v>1500566.97</v>
      </c>
      <c r="O23" s="105" t="s">
        <v>30</v>
      </c>
      <c r="P23" s="106">
        <v>2200</v>
      </c>
      <c r="Q23" s="107">
        <f>Q24+Q31+Q32+Q49</f>
        <v>1500566.97</v>
      </c>
      <c r="R23" s="107">
        <f t="shared" ref="R23" si="61">R24+R31+R32+R49</f>
        <v>40000</v>
      </c>
      <c r="S23" s="107">
        <f t="shared" ref="S23" si="62">S24+S31+S32+S49</f>
        <v>4679.83</v>
      </c>
      <c r="T23" s="107">
        <f t="shared" si="29"/>
        <v>1535887.14</v>
      </c>
      <c r="V23" s="105" t="s">
        <v>30</v>
      </c>
      <c r="W23" s="106">
        <v>2200</v>
      </c>
      <c r="X23" s="107">
        <f>X24+X31+X32+X49</f>
        <v>1535887.14</v>
      </c>
      <c r="Y23" s="107">
        <f t="shared" ref="Y23" si="63">Y24+Y31+Y32+Y49</f>
        <v>0</v>
      </c>
      <c r="Z23" s="107">
        <f t="shared" ref="Z23" si="64">Z24+Z31+Z32+Z49</f>
        <v>417760.79</v>
      </c>
      <c r="AA23" s="107">
        <f t="shared" si="32"/>
        <v>1118126.3499999999</v>
      </c>
      <c r="AC23" s="105" t="s">
        <v>30</v>
      </c>
      <c r="AD23" s="106">
        <v>2200</v>
      </c>
      <c r="AE23" s="107">
        <f>AE24+AE31+AE32+AE49</f>
        <v>1118486.3499999999</v>
      </c>
      <c r="AF23" s="107">
        <f t="shared" ref="AF23" si="65">AF24+AF31+AF32+AF49</f>
        <v>0</v>
      </c>
      <c r="AG23" s="107">
        <f t="shared" ref="AG23" si="66">AG24+AG31+AG32+AG49</f>
        <v>263773.02</v>
      </c>
      <c r="AH23" s="107">
        <f t="shared" si="35"/>
        <v>854713.32999999984</v>
      </c>
      <c r="AJ23" s="105" t="s">
        <v>30</v>
      </c>
      <c r="AK23" s="106">
        <v>2200</v>
      </c>
      <c r="AL23" s="107">
        <f>AL24+AL31+AL32+AL49</f>
        <v>854713.32999999984</v>
      </c>
      <c r="AM23" s="107">
        <f t="shared" ref="AM23" si="67">AM24+AM31+AM32+AM49</f>
        <v>104240</v>
      </c>
      <c r="AN23" s="107">
        <f t="shared" ref="AN23" si="68">AN24+AN31+AN32+AN49</f>
        <v>11414.62</v>
      </c>
      <c r="AO23" s="107">
        <f t="shared" si="38"/>
        <v>947538.70999999985</v>
      </c>
      <c r="AQ23" s="105" t="s">
        <v>30</v>
      </c>
      <c r="AR23" s="106">
        <v>2200</v>
      </c>
      <c r="AS23" s="107">
        <f>AS24+AS31+AS32+AS49</f>
        <v>947538.70999999985</v>
      </c>
      <c r="AT23" s="107">
        <f t="shared" ref="AT23" si="69">AT24+AT31+AT32+AT49</f>
        <v>277579</v>
      </c>
      <c r="AU23" s="107">
        <f t="shared" ref="AU23" si="70">AU24+AU31+AU32+AU49</f>
        <v>85264.66</v>
      </c>
      <c r="AV23" s="107">
        <f t="shared" si="41"/>
        <v>1139853.05</v>
      </c>
      <c r="AX23" s="105" t="s">
        <v>30</v>
      </c>
      <c r="AY23" s="106">
        <v>2200</v>
      </c>
      <c r="AZ23" s="107">
        <f>AZ24+AZ31+AZ32+AZ49</f>
        <v>1139853.0499999998</v>
      </c>
      <c r="BA23" s="107">
        <f t="shared" ref="BA23" si="71">BA24+BA31+BA32+BA49</f>
        <v>0</v>
      </c>
      <c r="BB23" s="107">
        <f t="shared" ref="BB23" si="72">BB24+BB31+BB32+BB49</f>
        <v>0</v>
      </c>
      <c r="BC23" s="107">
        <f t="shared" si="44"/>
        <v>1139853.0499999998</v>
      </c>
      <c r="BE23" s="105" t="s">
        <v>30</v>
      </c>
      <c r="BF23" s="106">
        <v>2200</v>
      </c>
      <c r="BG23" s="107">
        <f>BG24+BG31+BG32+BG49</f>
        <v>1139853.0499999998</v>
      </c>
      <c r="BH23" s="107">
        <f t="shared" ref="BH23" si="73">BH24+BH31+BH32+BH49</f>
        <v>0</v>
      </c>
      <c r="BI23" s="107">
        <f t="shared" ref="BI23" si="74">BI24+BI31+BI32+BI49</f>
        <v>0</v>
      </c>
      <c r="BJ23" s="107">
        <f t="shared" si="47"/>
        <v>1139853.0499999998</v>
      </c>
      <c r="BL23" s="105" t="s">
        <v>30</v>
      </c>
      <c r="BM23" s="106">
        <v>2200</v>
      </c>
      <c r="BN23" s="107">
        <f>BN24+BN31+BN32+BN49</f>
        <v>1139853.0499999998</v>
      </c>
      <c r="BO23" s="107">
        <f t="shared" ref="BO23" si="75">BO24+BO31+BO32+BO49</f>
        <v>0</v>
      </c>
      <c r="BP23" s="107">
        <f t="shared" ref="BP23" si="76">BP24+BP31+BP32+BP49</f>
        <v>0</v>
      </c>
      <c r="BQ23" s="107">
        <f t="shared" si="50"/>
        <v>1139853.0499999998</v>
      </c>
      <c r="BS23" s="105" t="s">
        <v>30</v>
      </c>
      <c r="BT23" s="106">
        <v>2200</v>
      </c>
      <c r="BU23" s="107">
        <f>BU24+BU31+BU32+BU49</f>
        <v>1139853.0499999998</v>
      </c>
      <c r="BV23" s="107">
        <f t="shared" ref="BV23" si="77">BV24+BV31+BV32+BV49</f>
        <v>0</v>
      </c>
      <c r="BW23" s="107">
        <f t="shared" ref="BW23" si="78">BW24+BW31+BW32+BW49</f>
        <v>0</v>
      </c>
      <c r="BX23" s="107">
        <f t="shared" si="53"/>
        <v>1139853.0499999998</v>
      </c>
      <c r="BZ23" s="105" t="s">
        <v>30</v>
      </c>
      <c r="CA23" s="106">
        <v>2200</v>
      </c>
      <c r="CB23" s="107">
        <f>CB24+CB31+CB32+CB49</f>
        <v>1139853.0499999998</v>
      </c>
      <c r="CC23" s="107">
        <f t="shared" ref="CC23" si="79">CC24+CC31+CC32+CC49</f>
        <v>0</v>
      </c>
      <c r="CD23" s="107">
        <f t="shared" ref="CD23" si="80">CD24+CD31+CD32+CD49</f>
        <v>0</v>
      </c>
      <c r="CE23" s="107">
        <f t="shared" si="56"/>
        <v>1139853.0499999998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SUM(C25:C30)</f>
        <v>4420</v>
      </c>
      <c r="D24" s="43">
        <f t="shared" ref="D24:E24" si="81">SUM(D25:D30)</f>
        <v>0</v>
      </c>
      <c r="E24" s="43">
        <f t="shared" si="81"/>
        <v>0</v>
      </c>
      <c r="F24" s="47">
        <f t="shared" si="58"/>
        <v>4420</v>
      </c>
      <c r="H24" s="37" t="s">
        <v>31</v>
      </c>
      <c r="I24" s="42">
        <v>2210</v>
      </c>
      <c r="J24" s="43">
        <f>SUM(J25:J30)</f>
        <v>4420</v>
      </c>
      <c r="K24" s="43">
        <f t="shared" ref="K24" si="82">SUM(K25:K30)</f>
        <v>0</v>
      </c>
      <c r="L24" s="123">
        <f t="shared" ref="L24" si="83">SUM(L25:L30)</f>
        <v>250</v>
      </c>
      <c r="M24" s="47">
        <f t="shared" si="26"/>
        <v>4170</v>
      </c>
      <c r="O24" s="37" t="s">
        <v>31</v>
      </c>
      <c r="P24" s="42">
        <v>2210</v>
      </c>
      <c r="Q24" s="43">
        <f>SUM(Q25:Q30)</f>
        <v>4170</v>
      </c>
      <c r="R24" s="43">
        <f t="shared" ref="R24" si="84">SUM(R25:R30)</f>
        <v>0</v>
      </c>
      <c r="S24" s="43">
        <f t="shared" ref="S24" si="85">SUM(S25:S30)</f>
        <v>0</v>
      </c>
      <c r="T24" s="47">
        <f t="shared" si="29"/>
        <v>4170</v>
      </c>
      <c r="V24" s="37" t="s">
        <v>31</v>
      </c>
      <c r="W24" s="42">
        <v>2210</v>
      </c>
      <c r="X24" s="43">
        <f>SUM(X25:X30)</f>
        <v>4170</v>
      </c>
      <c r="Y24" s="43">
        <f t="shared" ref="Y24" si="86">SUM(Y25:Y30)</f>
        <v>0</v>
      </c>
      <c r="Z24" s="43">
        <f t="shared" ref="Z24" si="87">SUM(Z25:Z30)</f>
        <v>0</v>
      </c>
      <c r="AA24" s="47">
        <f t="shared" si="32"/>
        <v>4170</v>
      </c>
      <c r="AC24" s="37" t="s">
        <v>31</v>
      </c>
      <c r="AD24" s="42">
        <v>2210</v>
      </c>
      <c r="AE24" s="43">
        <f>SUM(AE25:AE30)</f>
        <v>4170</v>
      </c>
      <c r="AF24" s="43">
        <f t="shared" ref="AF24" si="88">SUM(AF25:AF30)</f>
        <v>0</v>
      </c>
      <c r="AG24" s="43">
        <f t="shared" ref="AG24" si="89">SUM(AG25:AG30)</f>
        <v>3380</v>
      </c>
      <c r="AH24" s="47">
        <f t="shared" si="35"/>
        <v>790</v>
      </c>
      <c r="AJ24" s="37" t="s">
        <v>31</v>
      </c>
      <c r="AK24" s="42">
        <v>2210</v>
      </c>
      <c r="AL24" s="43">
        <f>SUM(AL25:AL30)</f>
        <v>790</v>
      </c>
      <c r="AM24" s="43">
        <f t="shared" ref="AM24" si="90">SUM(AM25:AM30)</f>
        <v>0</v>
      </c>
      <c r="AN24" s="123">
        <f t="shared" ref="AN24" si="91">SUM(AN25:AN30)</f>
        <v>0</v>
      </c>
      <c r="AO24" s="47">
        <f t="shared" si="38"/>
        <v>790</v>
      </c>
      <c r="AQ24" s="37" t="s">
        <v>31</v>
      </c>
      <c r="AR24" s="42">
        <v>2210</v>
      </c>
      <c r="AS24" s="43">
        <f>SUM(AS25:AS30)</f>
        <v>790</v>
      </c>
      <c r="AT24" s="43">
        <f t="shared" ref="AT24" si="92">SUM(AT25:AT30)</f>
        <v>0</v>
      </c>
      <c r="AU24" s="123">
        <f t="shared" ref="AU24" si="93">SUM(AU25:AU30)</f>
        <v>0</v>
      </c>
      <c r="AV24" s="47">
        <f t="shared" si="41"/>
        <v>790</v>
      </c>
      <c r="AX24" s="37" t="s">
        <v>31</v>
      </c>
      <c r="AY24" s="42">
        <v>2210</v>
      </c>
      <c r="AZ24" s="43">
        <f>SUM(AZ25:AZ30)</f>
        <v>790</v>
      </c>
      <c r="BA24" s="43">
        <f t="shared" ref="BA24" si="94">SUM(BA25:BA30)</f>
        <v>0</v>
      </c>
      <c r="BB24" s="43">
        <f t="shared" ref="BB24" si="95">SUM(BB25:BB30)</f>
        <v>0</v>
      </c>
      <c r="BC24" s="47">
        <f t="shared" si="44"/>
        <v>790</v>
      </c>
      <c r="BE24" s="37" t="s">
        <v>31</v>
      </c>
      <c r="BF24" s="42">
        <v>2210</v>
      </c>
      <c r="BG24" s="43">
        <f>SUM(BG25:BG30)</f>
        <v>790</v>
      </c>
      <c r="BH24" s="43">
        <f t="shared" ref="BH24" si="96">SUM(BH25:BH30)</f>
        <v>0</v>
      </c>
      <c r="BI24" s="43">
        <f t="shared" ref="BI24" si="97">SUM(BI25:BI30)</f>
        <v>0</v>
      </c>
      <c r="BJ24" s="47">
        <f t="shared" si="47"/>
        <v>790</v>
      </c>
      <c r="BL24" s="37" t="s">
        <v>31</v>
      </c>
      <c r="BM24" s="42">
        <v>2210</v>
      </c>
      <c r="BN24" s="43">
        <f>SUM(BN25:BN30)</f>
        <v>790</v>
      </c>
      <c r="BO24" s="43">
        <f t="shared" ref="BO24" si="98">SUM(BO25:BO30)</f>
        <v>0</v>
      </c>
      <c r="BP24" s="43">
        <f t="shared" ref="BP24" si="99">SUM(BP25:BP30)</f>
        <v>0</v>
      </c>
      <c r="BQ24" s="47">
        <f t="shared" si="50"/>
        <v>790</v>
      </c>
      <c r="BS24" s="37" t="s">
        <v>31</v>
      </c>
      <c r="BT24" s="42">
        <v>2210</v>
      </c>
      <c r="BU24" s="43">
        <f>SUM(BU25:BU30)</f>
        <v>790</v>
      </c>
      <c r="BV24" s="43">
        <f t="shared" ref="BV24" si="100">SUM(BV25:BV30)</f>
        <v>0</v>
      </c>
      <c r="BW24" s="43">
        <f t="shared" ref="BW24" si="101">SUM(BW25:BW30)</f>
        <v>0</v>
      </c>
      <c r="BX24" s="47">
        <f t="shared" si="53"/>
        <v>790</v>
      </c>
      <c r="BZ24" s="37" t="s">
        <v>31</v>
      </c>
      <c r="CA24" s="42">
        <v>2210</v>
      </c>
      <c r="CB24" s="43">
        <f>SUM(CB25:CB30)</f>
        <v>790</v>
      </c>
      <c r="CC24" s="43">
        <f t="shared" ref="CC24" si="102">SUM(CC25:CC30)</f>
        <v>0</v>
      </c>
      <c r="CD24" s="43">
        <f t="shared" ref="CD24" si="103">SUM(CD25:CD30)</f>
        <v>0</v>
      </c>
      <c r="CE24" s="47">
        <f t="shared" si="56"/>
        <v>790</v>
      </c>
    </row>
    <row r="25" spans="1:83" s="32" customFormat="1" ht="15.75" customHeight="1" thickBot="1">
      <c r="A25" s="40" t="s">
        <v>122</v>
      </c>
      <c r="B25" s="44">
        <v>2210</v>
      </c>
      <c r="C25" s="38">
        <v>3380</v>
      </c>
      <c r="D25" s="39"/>
      <c r="E25" s="39"/>
      <c r="F25" s="33">
        <f>C25+D25-E25</f>
        <v>3380</v>
      </c>
      <c r="H25" s="40" t="s">
        <v>122</v>
      </c>
      <c r="I25" s="44">
        <v>2210</v>
      </c>
      <c r="J25" s="50">
        <f t="shared" ref="J25:J64" si="104">F25</f>
        <v>3380</v>
      </c>
      <c r="K25" s="39"/>
      <c r="L25" s="122"/>
      <c r="M25" s="33">
        <f>J25+K25-L25</f>
        <v>3380</v>
      </c>
      <c r="O25" s="40" t="s">
        <v>122</v>
      </c>
      <c r="P25" s="44">
        <v>2210</v>
      </c>
      <c r="Q25" s="50">
        <f t="shared" ref="Q25:Q64" si="105">M25</f>
        <v>3380</v>
      </c>
      <c r="R25" s="39"/>
      <c r="S25" s="39"/>
      <c r="T25" s="33">
        <f>Q25+R25-S25</f>
        <v>3380</v>
      </c>
      <c r="V25" s="40" t="s">
        <v>122</v>
      </c>
      <c r="W25" s="44">
        <v>2210</v>
      </c>
      <c r="X25" s="50">
        <f t="shared" ref="X25:X64" si="106">T25</f>
        <v>3380</v>
      </c>
      <c r="Y25" s="39"/>
      <c r="Z25" s="39"/>
      <c r="AA25" s="33">
        <f>X25+Y25-Z25</f>
        <v>3380</v>
      </c>
      <c r="AC25" s="40" t="s">
        <v>122</v>
      </c>
      <c r="AD25" s="44">
        <v>2210</v>
      </c>
      <c r="AE25" s="50">
        <f t="shared" ref="AE25:AE64" si="107">AA25</f>
        <v>3380</v>
      </c>
      <c r="AF25" s="39"/>
      <c r="AG25" s="39">
        <v>3380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4" si="108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4" si="109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4" si="110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4" si="111">BC25</f>
        <v>0</v>
      </c>
      <c r="BH25" s="39"/>
      <c r="BI25" s="39"/>
      <c r="BJ25" s="33">
        <f>BG25+BH25-BI25</f>
        <v>0</v>
      </c>
      <c r="BK25" s="27"/>
      <c r="BL25" s="40" t="s">
        <v>122</v>
      </c>
      <c r="BM25" s="44">
        <v>2210</v>
      </c>
      <c r="BN25" s="50">
        <f t="shared" ref="BN25:BN64" si="11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4" si="113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4" si="114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790</v>
      </c>
      <c r="D26" s="39"/>
      <c r="E26" s="39"/>
      <c r="F26" s="33">
        <f t="shared" ref="F26:F32" si="115">C26+D26-E26</f>
        <v>790</v>
      </c>
      <c r="H26" s="40" t="s">
        <v>123</v>
      </c>
      <c r="I26" s="44">
        <v>2210</v>
      </c>
      <c r="J26" s="50">
        <f t="shared" si="104"/>
        <v>790</v>
      </c>
      <c r="K26" s="39"/>
      <c r="L26" s="122"/>
      <c r="M26" s="33">
        <f t="shared" ref="M26:M32" si="116">J26+K26-L26</f>
        <v>790</v>
      </c>
      <c r="O26" s="40" t="s">
        <v>123</v>
      </c>
      <c r="P26" s="44">
        <v>2210</v>
      </c>
      <c r="Q26" s="50">
        <f t="shared" si="105"/>
        <v>790</v>
      </c>
      <c r="R26" s="39"/>
      <c r="S26" s="39"/>
      <c r="T26" s="33">
        <f t="shared" ref="T26:T32" si="117">Q26+R26-S26</f>
        <v>790</v>
      </c>
      <c r="V26" s="40" t="s">
        <v>123</v>
      </c>
      <c r="W26" s="44">
        <v>2210</v>
      </c>
      <c r="X26" s="50">
        <f t="shared" si="106"/>
        <v>790</v>
      </c>
      <c r="Y26" s="39"/>
      <c r="Z26" s="39"/>
      <c r="AA26" s="33">
        <f t="shared" ref="AA26:AA32" si="118">X26+Y26-Z26</f>
        <v>790</v>
      </c>
      <c r="AC26" s="40" t="s">
        <v>123</v>
      </c>
      <c r="AD26" s="44">
        <v>2210</v>
      </c>
      <c r="AE26" s="50">
        <f t="shared" si="107"/>
        <v>790</v>
      </c>
      <c r="AF26" s="39"/>
      <c r="AG26" s="39"/>
      <c r="AH26" s="33">
        <f t="shared" ref="AH26:AH32" si="119">AE26+AF26-AG26</f>
        <v>790</v>
      </c>
      <c r="AJ26" s="40" t="s">
        <v>123</v>
      </c>
      <c r="AK26" s="44">
        <v>2210</v>
      </c>
      <c r="AL26" s="50">
        <f t="shared" si="108"/>
        <v>790</v>
      </c>
      <c r="AM26" s="39"/>
      <c r="AN26" s="39"/>
      <c r="AO26" s="33">
        <f t="shared" ref="AO26:AO32" si="120">AL26+AM26-AN26</f>
        <v>790</v>
      </c>
      <c r="AQ26" s="40" t="s">
        <v>123</v>
      </c>
      <c r="AR26" s="44">
        <v>2210</v>
      </c>
      <c r="AS26" s="50">
        <f t="shared" si="109"/>
        <v>790</v>
      </c>
      <c r="AT26" s="39"/>
      <c r="AU26" s="122"/>
      <c r="AV26" s="33">
        <f t="shared" ref="AV26:AV32" si="121">AS26+AT26-AU26</f>
        <v>790</v>
      </c>
      <c r="AX26" s="40" t="s">
        <v>123</v>
      </c>
      <c r="AY26" s="44">
        <v>2210</v>
      </c>
      <c r="AZ26" s="50">
        <f t="shared" si="110"/>
        <v>790</v>
      </c>
      <c r="BA26" s="39"/>
      <c r="BB26" s="39"/>
      <c r="BC26" s="33">
        <f t="shared" ref="BC26:BC32" si="122">AZ26+BA26-BB26</f>
        <v>790</v>
      </c>
      <c r="BE26" s="40" t="s">
        <v>123</v>
      </c>
      <c r="BF26" s="44">
        <v>2210</v>
      </c>
      <c r="BG26" s="50">
        <f t="shared" si="111"/>
        <v>790</v>
      </c>
      <c r="BH26" s="39"/>
      <c r="BI26" s="39"/>
      <c r="BJ26" s="33">
        <f t="shared" ref="BJ26:BJ32" si="123">BG26+BH26-BI26</f>
        <v>790</v>
      </c>
      <c r="BK26" s="27"/>
      <c r="BL26" s="40" t="s">
        <v>123</v>
      </c>
      <c r="BM26" s="44">
        <v>2210</v>
      </c>
      <c r="BN26" s="50">
        <f t="shared" si="112"/>
        <v>790</v>
      </c>
      <c r="BO26" s="39"/>
      <c r="BP26" s="39"/>
      <c r="BQ26" s="33">
        <f t="shared" ref="BQ26:BQ32" si="124">BN26+BO26-BP26</f>
        <v>790</v>
      </c>
      <c r="BS26" s="40" t="s">
        <v>123</v>
      </c>
      <c r="BT26" s="44">
        <v>2210</v>
      </c>
      <c r="BU26" s="50">
        <f t="shared" si="113"/>
        <v>790</v>
      </c>
      <c r="BV26" s="39"/>
      <c r="BW26" s="39"/>
      <c r="BX26" s="33">
        <f t="shared" ref="BX26:BX32" si="125">BU26+BV26-BW26</f>
        <v>790</v>
      </c>
      <c r="BZ26" s="40" t="s">
        <v>123</v>
      </c>
      <c r="CA26" s="44">
        <v>2210</v>
      </c>
      <c r="CB26" s="50">
        <f t="shared" si="114"/>
        <v>790</v>
      </c>
      <c r="CC26" s="39"/>
      <c r="CD26" s="39"/>
      <c r="CE26" s="33">
        <f t="shared" ref="CE26:CE32" si="126">CB26+CC26-CD26</f>
        <v>790</v>
      </c>
    </row>
    <row r="27" spans="1:83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115"/>
        <v>0</v>
      </c>
      <c r="H27" s="34" t="s">
        <v>143</v>
      </c>
      <c r="I27" s="35">
        <v>2210</v>
      </c>
      <c r="J27" s="41">
        <f t="shared" si="104"/>
        <v>0</v>
      </c>
      <c r="K27" s="46"/>
      <c r="L27" s="122"/>
      <c r="M27" s="33">
        <f t="shared" si="116"/>
        <v>0</v>
      </c>
      <c r="O27" s="34" t="s">
        <v>143</v>
      </c>
      <c r="P27" s="35">
        <v>2210</v>
      </c>
      <c r="Q27" s="41">
        <f t="shared" si="105"/>
        <v>0</v>
      </c>
      <c r="R27" s="46"/>
      <c r="S27" s="46"/>
      <c r="T27" s="33">
        <f t="shared" si="117"/>
        <v>0</v>
      </c>
      <c r="V27" s="34" t="s">
        <v>143</v>
      </c>
      <c r="W27" s="35">
        <v>2210</v>
      </c>
      <c r="X27" s="41">
        <f t="shared" si="106"/>
        <v>0</v>
      </c>
      <c r="Y27" s="46"/>
      <c r="Z27" s="46"/>
      <c r="AA27" s="33">
        <f t="shared" si="118"/>
        <v>0</v>
      </c>
      <c r="AC27" s="34" t="s">
        <v>143</v>
      </c>
      <c r="AD27" s="35">
        <v>2210</v>
      </c>
      <c r="AE27" s="41">
        <f t="shared" si="107"/>
        <v>0</v>
      </c>
      <c r="AF27" s="46"/>
      <c r="AG27" s="46"/>
      <c r="AH27" s="33">
        <f t="shared" si="119"/>
        <v>0</v>
      </c>
      <c r="AJ27" s="34" t="s">
        <v>143</v>
      </c>
      <c r="AK27" s="35">
        <v>2210</v>
      </c>
      <c r="AL27" s="41">
        <f t="shared" si="108"/>
        <v>0</v>
      </c>
      <c r="AM27" s="46"/>
      <c r="AN27" s="46"/>
      <c r="AO27" s="33">
        <f t="shared" si="120"/>
        <v>0</v>
      </c>
      <c r="AQ27" s="34" t="s">
        <v>143</v>
      </c>
      <c r="AR27" s="35">
        <v>2210</v>
      </c>
      <c r="AS27" s="41">
        <f t="shared" si="109"/>
        <v>0</v>
      </c>
      <c r="AT27" s="46"/>
      <c r="AU27" s="122"/>
      <c r="AV27" s="33">
        <f t="shared" si="121"/>
        <v>0</v>
      </c>
      <c r="AX27" s="34" t="s">
        <v>143</v>
      </c>
      <c r="AY27" s="35">
        <v>2210</v>
      </c>
      <c r="AZ27" s="41">
        <f t="shared" si="110"/>
        <v>0</v>
      </c>
      <c r="BA27" s="46"/>
      <c r="BB27" s="46"/>
      <c r="BC27" s="33">
        <f t="shared" si="122"/>
        <v>0</v>
      </c>
      <c r="BE27" s="34" t="s">
        <v>143</v>
      </c>
      <c r="BF27" s="35">
        <v>2210</v>
      </c>
      <c r="BG27" s="41">
        <f t="shared" si="111"/>
        <v>0</v>
      </c>
      <c r="BH27" s="46"/>
      <c r="BI27" s="46"/>
      <c r="BJ27" s="33">
        <f t="shared" si="123"/>
        <v>0</v>
      </c>
      <c r="BL27" s="34" t="s">
        <v>143</v>
      </c>
      <c r="BM27" s="35">
        <v>2210</v>
      </c>
      <c r="BN27" s="41">
        <f t="shared" si="112"/>
        <v>0</v>
      </c>
      <c r="BO27" s="46"/>
      <c r="BP27" s="46"/>
      <c r="BQ27" s="33">
        <f t="shared" si="124"/>
        <v>0</v>
      </c>
      <c r="BS27" s="34" t="s">
        <v>143</v>
      </c>
      <c r="BT27" s="35">
        <v>2210</v>
      </c>
      <c r="BU27" s="41">
        <f t="shared" si="113"/>
        <v>0</v>
      </c>
      <c r="BV27" s="46"/>
      <c r="BW27" s="46"/>
      <c r="BX27" s="33">
        <f t="shared" si="125"/>
        <v>0</v>
      </c>
      <c r="BZ27" s="34" t="s">
        <v>143</v>
      </c>
      <c r="CA27" s="35">
        <v>2210</v>
      </c>
      <c r="CB27" s="41">
        <f t="shared" si="114"/>
        <v>0</v>
      </c>
      <c r="CC27" s="46"/>
      <c r="CD27" s="46"/>
      <c r="CE27" s="33">
        <f t="shared" si="126"/>
        <v>0</v>
      </c>
    </row>
    <row r="28" spans="1:83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115"/>
        <v>0</v>
      </c>
      <c r="H28" s="34" t="s">
        <v>144</v>
      </c>
      <c r="I28" s="35">
        <v>2210</v>
      </c>
      <c r="J28" s="41">
        <f t="shared" si="104"/>
        <v>0</v>
      </c>
      <c r="K28" s="46"/>
      <c r="L28" s="122"/>
      <c r="M28" s="33">
        <f t="shared" si="116"/>
        <v>0</v>
      </c>
      <c r="O28" s="34" t="s">
        <v>144</v>
      </c>
      <c r="P28" s="35">
        <v>2210</v>
      </c>
      <c r="Q28" s="41">
        <f t="shared" si="105"/>
        <v>0</v>
      </c>
      <c r="R28" s="46"/>
      <c r="S28" s="46"/>
      <c r="T28" s="33">
        <f t="shared" si="117"/>
        <v>0</v>
      </c>
      <c r="V28" s="34" t="s">
        <v>144</v>
      </c>
      <c r="W28" s="35">
        <v>2210</v>
      </c>
      <c r="X28" s="41">
        <f t="shared" si="106"/>
        <v>0</v>
      </c>
      <c r="Y28" s="46"/>
      <c r="Z28" s="46"/>
      <c r="AA28" s="33">
        <f t="shared" si="118"/>
        <v>0</v>
      </c>
      <c r="AC28" s="34" t="s">
        <v>144</v>
      </c>
      <c r="AD28" s="35">
        <v>2210</v>
      </c>
      <c r="AE28" s="41">
        <f t="shared" si="107"/>
        <v>0</v>
      </c>
      <c r="AF28" s="46"/>
      <c r="AG28" s="46"/>
      <c r="AH28" s="33">
        <f t="shared" si="119"/>
        <v>0</v>
      </c>
      <c r="AJ28" s="34" t="s">
        <v>144</v>
      </c>
      <c r="AK28" s="35">
        <v>2210</v>
      </c>
      <c r="AL28" s="41">
        <f t="shared" si="108"/>
        <v>0</v>
      </c>
      <c r="AM28" s="46"/>
      <c r="AN28" s="46"/>
      <c r="AO28" s="33">
        <f t="shared" si="120"/>
        <v>0</v>
      </c>
      <c r="AQ28" s="34" t="s">
        <v>144</v>
      </c>
      <c r="AR28" s="35">
        <v>2210</v>
      </c>
      <c r="AS28" s="41">
        <f t="shared" si="109"/>
        <v>0</v>
      </c>
      <c r="AT28" s="46"/>
      <c r="AU28" s="122"/>
      <c r="AV28" s="33">
        <f t="shared" si="121"/>
        <v>0</v>
      </c>
      <c r="AX28" s="34" t="s">
        <v>144</v>
      </c>
      <c r="AY28" s="35">
        <v>2210</v>
      </c>
      <c r="AZ28" s="41">
        <f t="shared" si="110"/>
        <v>0</v>
      </c>
      <c r="BA28" s="46"/>
      <c r="BB28" s="46"/>
      <c r="BC28" s="33">
        <f t="shared" si="122"/>
        <v>0</v>
      </c>
      <c r="BE28" s="34" t="s">
        <v>144</v>
      </c>
      <c r="BF28" s="35">
        <v>2210</v>
      </c>
      <c r="BG28" s="41">
        <f t="shared" si="111"/>
        <v>0</v>
      </c>
      <c r="BH28" s="46"/>
      <c r="BI28" s="46"/>
      <c r="BJ28" s="33">
        <f t="shared" si="123"/>
        <v>0</v>
      </c>
      <c r="BL28" s="34" t="s">
        <v>144</v>
      </c>
      <c r="BM28" s="35">
        <v>2210</v>
      </c>
      <c r="BN28" s="41">
        <f t="shared" si="112"/>
        <v>0</v>
      </c>
      <c r="BO28" s="46"/>
      <c r="BP28" s="46"/>
      <c r="BQ28" s="33">
        <f t="shared" si="124"/>
        <v>0</v>
      </c>
      <c r="BS28" s="34" t="s">
        <v>144</v>
      </c>
      <c r="BT28" s="35">
        <v>2210</v>
      </c>
      <c r="BU28" s="41">
        <f t="shared" si="113"/>
        <v>0</v>
      </c>
      <c r="BV28" s="46"/>
      <c r="BW28" s="46"/>
      <c r="BX28" s="33">
        <f t="shared" si="125"/>
        <v>0</v>
      </c>
      <c r="BZ28" s="34" t="s">
        <v>144</v>
      </c>
      <c r="CA28" s="35">
        <v>2210</v>
      </c>
      <c r="CB28" s="41">
        <f t="shared" si="114"/>
        <v>0</v>
      </c>
      <c r="CC28" s="46"/>
      <c r="CD28" s="46"/>
      <c r="CE28" s="33">
        <f t="shared" si="126"/>
        <v>0</v>
      </c>
    </row>
    <row r="29" spans="1:83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115"/>
        <v>0</v>
      </c>
      <c r="H29" s="34" t="s">
        <v>145</v>
      </c>
      <c r="I29" s="35">
        <v>2210</v>
      </c>
      <c r="J29" s="41">
        <f t="shared" si="104"/>
        <v>0</v>
      </c>
      <c r="K29" s="46"/>
      <c r="L29" s="122"/>
      <c r="M29" s="33">
        <f t="shared" si="116"/>
        <v>0</v>
      </c>
      <c r="O29" s="34" t="s">
        <v>145</v>
      </c>
      <c r="P29" s="35">
        <v>2210</v>
      </c>
      <c r="Q29" s="41">
        <f t="shared" si="105"/>
        <v>0</v>
      </c>
      <c r="R29" s="46"/>
      <c r="S29" s="46"/>
      <c r="T29" s="33">
        <f t="shared" si="117"/>
        <v>0</v>
      </c>
      <c r="V29" s="34" t="s">
        <v>145</v>
      </c>
      <c r="W29" s="35">
        <v>2210</v>
      </c>
      <c r="X29" s="41">
        <f t="shared" si="106"/>
        <v>0</v>
      </c>
      <c r="Y29" s="46"/>
      <c r="Z29" s="46"/>
      <c r="AA29" s="33">
        <f t="shared" si="118"/>
        <v>0</v>
      </c>
      <c r="AC29" s="34" t="s">
        <v>145</v>
      </c>
      <c r="AD29" s="35">
        <v>2210</v>
      </c>
      <c r="AE29" s="41">
        <f t="shared" si="107"/>
        <v>0</v>
      </c>
      <c r="AF29" s="46"/>
      <c r="AG29" s="46"/>
      <c r="AH29" s="33">
        <f t="shared" si="119"/>
        <v>0</v>
      </c>
      <c r="AJ29" s="34" t="s">
        <v>145</v>
      </c>
      <c r="AK29" s="35">
        <v>2210</v>
      </c>
      <c r="AL29" s="41">
        <f t="shared" si="108"/>
        <v>0</v>
      </c>
      <c r="AM29" s="46"/>
      <c r="AN29" s="46"/>
      <c r="AO29" s="33">
        <f t="shared" si="120"/>
        <v>0</v>
      </c>
      <c r="AQ29" s="34" t="s">
        <v>145</v>
      </c>
      <c r="AR29" s="35">
        <v>2210</v>
      </c>
      <c r="AS29" s="41">
        <f t="shared" si="109"/>
        <v>0</v>
      </c>
      <c r="AT29" s="46"/>
      <c r="AU29" s="122"/>
      <c r="AV29" s="33">
        <f t="shared" si="121"/>
        <v>0</v>
      </c>
      <c r="AX29" s="34" t="s">
        <v>145</v>
      </c>
      <c r="AY29" s="35">
        <v>2210</v>
      </c>
      <c r="AZ29" s="41">
        <f t="shared" si="110"/>
        <v>0</v>
      </c>
      <c r="BA29" s="46"/>
      <c r="BB29" s="46"/>
      <c r="BC29" s="33">
        <f t="shared" si="122"/>
        <v>0</v>
      </c>
      <c r="BE29" s="34" t="s">
        <v>145</v>
      </c>
      <c r="BF29" s="35">
        <v>2210</v>
      </c>
      <c r="BG29" s="41">
        <f t="shared" si="111"/>
        <v>0</v>
      </c>
      <c r="BH29" s="46"/>
      <c r="BI29" s="46"/>
      <c r="BJ29" s="33">
        <f t="shared" si="123"/>
        <v>0</v>
      </c>
      <c r="BL29" s="34" t="s">
        <v>145</v>
      </c>
      <c r="BM29" s="35">
        <v>2210</v>
      </c>
      <c r="BN29" s="41">
        <f t="shared" si="112"/>
        <v>0</v>
      </c>
      <c r="BO29" s="46"/>
      <c r="BP29" s="46"/>
      <c r="BQ29" s="33">
        <f t="shared" si="124"/>
        <v>0</v>
      </c>
      <c r="BS29" s="34" t="s">
        <v>145</v>
      </c>
      <c r="BT29" s="35">
        <v>2210</v>
      </c>
      <c r="BU29" s="41">
        <f t="shared" si="113"/>
        <v>0</v>
      </c>
      <c r="BV29" s="46"/>
      <c r="BW29" s="46"/>
      <c r="BX29" s="33">
        <f t="shared" si="125"/>
        <v>0</v>
      </c>
      <c r="BZ29" s="34" t="s">
        <v>145</v>
      </c>
      <c r="CA29" s="35">
        <v>2210</v>
      </c>
      <c r="CB29" s="41">
        <f t="shared" si="114"/>
        <v>0</v>
      </c>
      <c r="CC29" s="46"/>
      <c r="CD29" s="46"/>
      <c r="CE29" s="33">
        <f t="shared" si="126"/>
        <v>0</v>
      </c>
    </row>
    <row r="30" spans="1:83" s="32" customFormat="1" ht="15.75" customHeight="1" thickBot="1">
      <c r="A30" s="40" t="s">
        <v>124</v>
      </c>
      <c r="B30" s="44">
        <v>2210</v>
      </c>
      <c r="C30" s="38">
        <v>250</v>
      </c>
      <c r="D30" s="39"/>
      <c r="E30" s="39"/>
      <c r="F30" s="33">
        <f t="shared" si="115"/>
        <v>250</v>
      </c>
      <c r="H30" s="40" t="s">
        <v>124</v>
      </c>
      <c r="I30" s="44">
        <v>2210</v>
      </c>
      <c r="J30" s="50">
        <f t="shared" si="104"/>
        <v>250</v>
      </c>
      <c r="K30" s="39"/>
      <c r="L30" s="122">
        <v>250</v>
      </c>
      <c r="M30" s="33">
        <f t="shared" si="116"/>
        <v>0</v>
      </c>
      <c r="O30" s="40" t="s">
        <v>124</v>
      </c>
      <c r="P30" s="44">
        <v>2210</v>
      </c>
      <c r="Q30" s="50">
        <f t="shared" si="105"/>
        <v>0</v>
      </c>
      <c r="R30" s="39"/>
      <c r="S30" s="39"/>
      <c r="T30" s="33">
        <f t="shared" si="117"/>
        <v>0</v>
      </c>
      <c r="V30" s="40" t="s">
        <v>124</v>
      </c>
      <c r="W30" s="44">
        <v>2210</v>
      </c>
      <c r="X30" s="50">
        <f t="shared" si="106"/>
        <v>0</v>
      </c>
      <c r="Y30" s="39"/>
      <c r="Z30" s="39"/>
      <c r="AA30" s="33">
        <f t="shared" si="118"/>
        <v>0</v>
      </c>
      <c r="AC30" s="40" t="s">
        <v>124</v>
      </c>
      <c r="AD30" s="44">
        <v>2210</v>
      </c>
      <c r="AE30" s="50">
        <f t="shared" si="107"/>
        <v>0</v>
      </c>
      <c r="AF30" s="39"/>
      <c r="AG30" s="39"/>
      <c r="AH30" s="33">
        <f t="shared" si="119"/>
        <v>0</v>
      </c>
      <c r="AJ30" s="40" t="s">
        <v>124</v>
      </c>
      <c r="AK30" s="44">
        <v>2210</v>
      </c>
      <c r="AL30" s="50">
        <f t="shared" si="108"/>
        <v>0</v>
      </c>
      <c r="AM30" s="39"/>
      <c r="AN30" s="39"/>
      <c r="AO30" s="33">
        <f t="shared" si="120"/>
        <v>0</v>
      </c>
      <c r="AQ30" s="40" t="s">
        <v>124</v>
      </c>
      <c r="AR30" s="44">
        <v>2210</v>
      </c>
      <c r="AS30" s="50">
        <f t="shared" si="109"/>
        <v>0</v>
      </c>
      <c r="AT30" s="39"/>
      <c r="AU30" s="122"/>
      <c r="AV30" s="33">
        <f t="shared" si="121"/>
        <v>0</v>
      </c>
      <c r="AX30" s="40" t="s">
        <v>124</v>
      </c>
      <c r="AY30" s="44">
        <v>2210</v>
      </c>
      <c r="AZ30" s="50">
        <f t="shared" si="110"/>
        <v>0</v>
      </c>
      <c r="BA30" s="39"/>
      <c r="BB30" s="39"/>
      <c r="BC30" s="33">
        <f t="shared" si="122"/>
        <v>0</v>
      </c>
      <c r="BE30" s="40" t="s">
        <v>124</v>
      </c>
      <c r="BF30" s="44">
        <v>2210</v>
      </c>
      <c r="BG30" s="50">
        <f t="shared" si="111"/>
        <v>0</v>
      </c>
      <c r="BH30" s="39"/>
      <c r="BI30" s="39"/>
      <c r="BJ30" s="33">
        <f t="shared" si="123"/>
        <v>0</v>
      </c>
      <c r="BK30" s="27"/>
      <c r="BL30" s="40" t="s">
        <v>124</v>
      </c>
      <c r="BM30" s="44">
        <v>2210</v>
      </c>
      <c r="BN30" s="50">
        <f t="shared" si="112"/>
        <v>0</v>
      </c>
      <c r="BO30" s="39"/>
      <c r="BP30" s="39"/>
      <c r="BQ30" s="33">
        <f t="shared" si="124"/>
        <v>0</v>
      </c>
      <c r="BS30" s="40" t="s">
        <v>124</v>
      </c>
      <c r="BT30" s="44">
        <v>2210</v>
      </c>
      <c r="BU30" s="50">
        <f t="shared" si="113"/>
        <v>0</v>
      </c>
      <c r="BV30" s="39"/>
      <c r="BW30" s="39"/>
      <c r="BX30" s="33">
        <f t="shared" si="125"/>
        <v>0</v>
      </c>
      <c r="BZ30" s="40" t="s">
        <v>124</v>
      </c>
      <c r="CA30" s="44">
        <v>2210</v>
      </c>
      <c r="CB30" s="50">
        <f t="shared" si="114"/>
        <v>0</v>
      </c>
      <c r="CC30" s="39"/>
      <c r="CD30" s="39"/>
      <c r="CE30" s="33">
        <f t="shared" si="126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115"/>
        <v>0</v>
      </c>
      <c r="H31" s="34" t="s">
        <v>32</v>
      </c>
      <c r="I31" s="35">
        <v>2220</v>
      </c>
      <c r="J31" s="50">
        <f t="shared" si="104"/>
        <v>0</v>
      </c>
      <c r="K31" s="46"/>
      <c r="L31" s="122"/>
      <c r="M31" s="33">
        <f t="shared" si="116"/>
        <v>0</v>
      </c>
      <c r="O31" s="34" t="s">
        <v>32</v>
      </c>
      <c r="P31" s="35">
        <v>2220</v>
      </c>
      <c r="Q31" s="50">
        <f t="shared" si="105"/>
        <v>0</v>
      </c>
      <c r="R31" s="46"/>
      <c r="S31" s="46"/>
      <c r="T31" s="33">
        <f t="shared" si="117"/>
        <v>0</v>
      </c>
      <c r="V31" s="34" t="s">
        <v>32</v>
      </c>
      <c r="W31" s="35">
        <v>2220</v>
      </c>
      <c r="X31" s="50">
        <f t="shared" si="106"/>
        <v>0</v>
      </c>
      <c r="Y31" s="46"/>
      <c r="Z31" s="46"/>
      <c r="AA31" s="33">
        <f t="shared" si="118"/>
        <v>0</v>
      </c>
      <c r="AC31" s="34" t="s">
        <v>32</v>
      </c>
      <c r="AD31" s="35">
        <v>2220</v>
      </c>
      <c r="AE31" s="50">
        <f t="shared" si="107"/>
        <v>0</v>
      </c>
      <c r="AF31" s="46"/>
      <c r="AG31" s="46"/>
      <c r="AH31" s="33">
        <f t="shared" si="119"/>
        <v>0</v>
      </c>
      <c r="AJ31" s="34" t="s">
        <v>32</v>
      </c>
      <c r="AK31" s="35">
        <v>2220</v>
      </c>
      <c r="AL31" s="50">
        <f t="shared" si="108"/>
        <v>0</v>
      </c>
      <c r="AM31" s="46"/>
      <c r="AN31" s="46"/>
      <c r="AO31" s="33">
        <f t="shared" si="120"/>
        <v>0</v>
      </c>
      <c r="AQ31" s="34" t="s">
        <v>32</v>
      </c>
      <c r="AR31" s="35">
        <v>2220</v>
      </c>
      <c r="AS31" s="50">
        <f t="shared" si="109"/>
        <v>0</v>
      </c>
      <c r="AT31" s="46"/>
      <c r="AU31" s="122"/>
      <c r="AV31" s="33">
        <f t="shared" si="121"/>
        <v>0</v>
      </c>
      <c r="AX31" s="34" t="s">
        <v>32</v>
      </c>
      <c r="AY31" s="35">
        <v>2220</v>
      </c>
      <c r="AZ31" s="50">
        <f t="shared" si="110"/>
        <v>0</v>
      </c>
      <c r="BA31" s="46"/>
      <c r="BB31" s="46"/>
      <c r="BC31" s="33">
        <f t="shared" si="122"/>
        <v>0</v>
      </c>
      <c r="BE31" s="34" t="s">
        <v>32</v>
      </c>
      <c r="BF31" s="35">
        <v>2220</v>
      </c>
      <c r="BG31" s="50">
        <f t="shared" si="111"/>
        <v>0</v>
      </c>
      <c r="BH31" s="46"/>
      <c r="BI31" s="46"/>
      <c r="BJ31" s="33">
        <f t="shared" si="123"/>
        <v>0</v>
      </c>
      <c r="BL31" s="34" t="s">
        <v>32</v>
      </c>
      <c r="BM31" s="35">
        <v>2220</v>
      </c>
      <c r="BN31" s="50">
        <f t="shared" si="112"/>
        <v>0</v>
      </c>
      <c r="BO31" s="46"/>
      <c r="BP31" s="46"/>
      <c r="BQ31" s="33">
        <f t="shared" si="124"/>
        <v>0</v>
      </c>
      <c r="BS31" s="34" t="s">
        <v>32</v>
      </c>
      <c r="BT31" s="35">
        <v>2220</v>
      </c>
      <c r="BU31" s="50">
        <f t="shared" si="113"/>
        <v>0</v>
      </c>
      <c r="BV31" s="46"/>
      <c r="BW31" s="46"/>
      <c r="BX31" s="33">
        <f t="shared" si="125"/>
        <v>0</v>
      </c>
      <c r="BZ31" s="34" t="s">
        <v>32</v>
      </c>
      <c r="CA31" s="35">
        <v>2220</v>
      </c>
      <c r="CB31" s="50">
        <f t="shared" si="114"/>
        <v>0</v>
      </c>
      <c r="CC31" s="46"/>
      <c r="CD31" s="46"/>
      <c r="CE31" s="33">
        <f t="shared" si="126"/>
        <v>0</v>
      </c>
    </row>
    <row r="32" spans="1:83" s="112" customFormat="1" ht="15.75" customHeight="1" thickBot="1">
      <c r="A32" s="29" t="s">
        <v>33</v>
      </c>
      <c r="B32" s="30">
        <v>2240</v>
      </c>
      <c r="C32" s="47">
        <f>SUM(C33:C48)</f>
        <v>39013</v>
      </c>
      <c r="D32" s="47">
        <f t="shared" ref="D32:E32" si="127">SUM(D33:D48)</f>
        <v>0</v>
      </c>
      <c r="E32" s="47">
        <f t="shared" si="127"/>
        <v>0</v>
      </c>
      <c r="F32" s="47">
        <f t="shared" si="115"/>
        <v>39013</v>
      </c>
      <c r="H32" s="29" t="s">
        <v>33</v>
      </c>
      <c r="I32" s="30">
        <v>2240</v>
      </c>
      <c r="J32" s="47">
        <f>SUM(J33:J48)</f>
        <v>39013</v>
      </c>
      <c r="K32" s="47">
        <f t="shared" ref="K32" si="128">SUM(K33:K48)</f>
        <v>0</v>
      </c>
      <c r="L32" s="120">
        <f t="shared" ref="L32" si="129">SUM(L33:L48)</f>
        <v>1361.29</v>
      </c>
      <c r="M32" s="47">
        <f t="shared" si="116"/>
        <v>37651.71</v>
      </c>
      <c r="O32" s="29" t="s">
        <v>33</v>
      </c>
      <c r="P32" s="30">
        <v>2240</v>
      </c>
      <c r="Q32" s="47">
        <f>SUM(Q33:Q48)</f>
        <v>37651.71</v>
      </c>
      <c r="R32" s="47">
        <f t="shared" ref="R32" si="130">SUM(R33:R48)</f>
        <v>40000</v>
      </c>
      <c r="S32" s="120">
        <f t="shared" ref="S32" si="131">SUM(S33:S48)</f>
        <v>1023.86</v>
      </c>
      <c r="T32" s="47">
        <f t="shared" si="117"/>
        <v>76627.849999999991</v>
      </c>
      <c r="V32" s="29" t="s">
        <v>33</v>
      </c>
      <c r="W32" s="30">
        <v>2240</v>
      </c>
      <c r="X32" s="47">
        <f>SUM(X33:X48)</f>
        <v>76627.850000000006</v>
      </c>
      <c r="Y32" s="47">
        <f t="shared" ref="Y32" si="132">SUM(Y33:Y48)</f>
        <v>0</v>
      </c>
      <c r="Z32" s="120">
        <f t="shared" ref="Z32" si="133">SUM(Z33:Z48)</f>
        <v>3563.29</v>
      </c>
      <c r="AA32" s="47">
        <f t="shared" si="118"/>
        <v>73064.560000000012</v>
      </c>
      <c r="AC32" s="29" t="s">
        <v>33</v>
      </c>
      <c r="AD32" s="30">
        <v>2240</v>
      </c>
      <c r="AE32" s="47">
        <f>SUM(AE33:AE48)</f>
        <v>73424.56</v>
      </c>
      <c r="AF32" s="47">
        <f t="shared" ref="AF32" si="134">SUM(AF33:AF48)</f>
        <v>0</v>
      </c>
      <c r="AG32" s="120">
        <f t="shared" ref="AG32" si="135">SUM(AG33:AG48)</f>
        <v>44693.38</v>
      </c>
      <c r="AH32" s="47">
        <f t="shared" si="119"/>
        <v>28731.18</v>
      </c>
      <c r="AJ32" s="29" t="s">
        <v>33</v>
      </c>
      <c r="AK32" s="30">
        <v>2240</v>
      </c>
      <c r="AL32" s="47">
        <f>SUM(AL33:AL48)</f>
        <v>28731.18</v>
      </c>
      <c r="AM32" s="47">
        <f t="shared" ref="AM32" si="136">SUM(AM33:AM48)</f>
        <v>0</v>
      </c>
      <c r="AN32" s="120">
        <f t="shared" ref="AN32" si="137">SUM(AN33:AN48)</f>
        <v>1000</v>
      </c>
      <c r="AO32" s="47">
        <f t="shared" si="120"/>
        <v>27731.18</v>
      </c>
      <c r="AQ32" s="29" t="s">
        <v>33</v>
      </c>
      <c r="AR32" s="30">
        <v>2240</v>
      </c>
      <c r="AS32" s="47">
        <f>SUM(AS33:AS48)</f>
        <v>27731.18</v>
      </c>
      <c r="AT32" s="120">
        <f t="shared" ref="AT32" si="138">SUM(AT33:AT48)</f>
        <v>277579</v>
      </c>
      <c r="AU32" s="120">
        <f t="shared" ref="AU32" si="139">SUM(AU33:AU48)</f>
        <v>83585.3</v>
      </c>
      <c r="AV32" s="47">
        <f t="shared" si="121"/>
        <v>221724.88</v>
      </c>
      <c r="AX32" s="29" t="s">
        <v>33</v>
      </c>
      <c r="AY32" s="30">
        <v>2240</v>
      </c>
      <c r="AZ32" s="47">
        <f>SUM(AZ33:AZ48)</f>
        <v>221724.88</v>
      </c>
      <c r="BA32" s="47">
        <f t="shared" ref="BA32" si="140">SUM(BA33:BA48)</f>
        <v>0</v>
      </c>
      <c r="BB32" s="47">
        <f t="shared" ref="BB32" si="141">SUM(BB33:BB48)</f>
        <v>0</v>
      </c>
      <c r="BC32" s="47">
        <f t="shared" si="122"/>
        <v>221724.88</v>
      </c>
      <c r="BE32" s="29" t="s">
        <v>33</v>
      </c>
      <c r="BF32" s="30">
        <v>2240</v>
      </c>
      <c r="BG32" s="47">
        <f>SUM(BG33:BG48)</f>
        <v>221724.88</v>
      </c>
      <c r="BH32" s="47">
        <f t="shared" ref="BH32" si="142">SUM(BH33:BH48)</f>
        <v>0</v>
      </c>
      <c r="BI32" s="47">
        <f t="shared" ref="BI32" si="143">SUM(BI33:BI48)</f>
        <v>0</v>
      </c>
      <c r="BJ32" s="47">
        <f t="shared" si="123"/>
        <v>221724.88</v>
      </c>
      <c r="BL32" s="29" t="s">
        <v>33</v>
      </c>
      <c r="BM32" s="30">
        <v>2240</v>
      </c>
      <c r="BN32" s="47">
        <f>SUM(BN33:BN48)</f>
        <v>221724.88</v>
      </c>
      <c r="BO32" s="47">
        <f t="shared" ref="BO32" si="144">SUM(BO33:BO48)</f>
        <v>0</v>
      </c>
      <c r="BP32" s="47">
        <f t="shared" ref="BP32" si="145">SUM(BP33:BP48)</f>
        <v>0</v>
      </c>
      <c r="BQ32" s="47">
        <f t="shared" si="124"/>
        <v>221724.88</v>
      </c>
      <c r="BS32" s="29" t="s">
        <v>33</v>
      </c>
      <c r="BT32" s="30">
        <v>2240</v>
      </c>
      <c r="BU32" s="47">
        <f>SUM(BU33:BU48)</f>
        <v>221724.88</v>
      </c>
      <c r="BV32" s="47">
        <f t="shared" ref="BV32" si="146">SUM(BV33:BV48)</f>
        <v>0</v>
      </c>
      <c r="BW32" s="47">
        <f t="shared" ref="BW32" si="147">SUM(BW33:BW48)</f>
        <v>0</v>
      </c>
      <c r="BX32" s="47">
        <f t="shared" si="125"/>
        <v>221724.88</v>
      </c>
      <c r="BZ32" s="29" t="s">
        <v>33</v>
      </c>
      <c r="CA32" s="30">
        <v>2240</v>
      </c>
      <c r="CB32" s="47">
        <f>SUM(CB33:CB48)</f>
        <v>221724.88</v>
      </c>
      <c r="CC32" s="47">
        <f t="shared" ref="CC32" si="148">SUM(CC33:CC48)</f>
        <v>0</v>
      </c>
      <c r="CD32" s="47">
        <f t="shared" ref="CD32" si="149">SUM(CD33:CD48)</f>
        <v>0</v>
      </c>
      <c r="CE32" s="47">
        <f t="shared" si="126"/>
        <v>221724.88</v>
      </c>
    </row>
    <row r="33" spans="1:83" s="27" customFormat="1" ht="15.75" customHeight="1" thickBot="1">
      <c r="A33" s="21" t="s">
        <v>133</v>
      </c>
      <c r="B33" s="16">
        <v>2240</v>
      </c>
      <c r="C33" s="49">
        <v>3120</v>
      </c>
      <c r="D33" s="49"/>
      <c r="E33" s="49"/>
      <c r="F33" s="45">
        <f>C33+D33-E33</f>
        <v>3120</v>
      </c>
      <c r="H33" s="21" t="s">
        <v>133</v>
      </c>
      <c r="I33" s="16">
        <v>2240</v>
      </c>
      <c r="J33" s="50">
        <f t="shared" si="104"/>
        <v>3120</v>
      </c>
      <c r="K33" s="49"/>
      <c r="L33" s="121"/>
      <c r="M33" s="45">
        <f>J33+K33-L33</f>
        <v>3120</v>
      </c>
      <c r="O33" s="21" t="s">
        <v>133</v>
      </c>
      <c r="P33" s="16">
        <v>2240</v>
      </c>
      <c r="Q33" s="50">
        <f t="shared" si="105"/>
        <v>3120</v>
      </c>
      <c r="R33" s="49"/>
      <c r="S33" s="121"/>
      <c r="T33" s="45">
        <f>Q33+R33-S33</f>
        <v>3120</v>
      </c>
      <c r="V33" s="21" t="s">
        <v>133</v>
      </c>
      <c r="W33" s="16">
        <v>2240</v>
      </c>
      <c r="X33" s="50">
        <f t="shared" si="106"/>
        <v>3120</v>
      </c>
      <c r="Y33" s="49"/>
      <c r="Z33" s="121"/>
      <c r="AA33" s="45">
        <f>X33+Y33-Z33</f>
        <v>3120</v>
      </c>
      <c r="AC33" s="21" t="s">
        <v>133</v>
      </c>
      <c r="AD33" s="16">
        <v>2240</v>
      </c>
      <c r="AE33" s="50">
        <f t="shared" si="107"/>
        <v>3120</v>
      </c>
      <c r="AF33" s="49"/>
      <c r="AG33" s="121">
        <v>3120</v>
      </c>
      <c r="AH33" s="45">
        <f>AE33+AF33-AG33</f>
        <v>0</v>
      </c>
      <c r="AJ33" s="21" t="s">
        <v>133</v>
      </c>
      <c r="AK33" s="16">
        <v>2240</v>
      </c>
      <c r="AL33" s="50">
        <f t="shared" si="108"/>
        <v>0</v>
      </c>
      <c r="AM33" s="49"/>
      <c r="AN33" s="121"/>
      <c r="AO33" s="45">
        <f>AL33+AM33-AN33</f>
        <v>0</v>
      </c>
      <c r="AQ33" s="21" t="s">
        <v>133</v>
      </c>
      <c r="AR33" s="16">
        <v>2240</v>
      </c>
      <c r="AS33" s="50">
        <f t="shared" si="109"/>
        <v>0</v>
      </c>
      <c r="AT33" s="121"/>
      <c r="AU33" s="121"/>
      <c r="AV33" s="45">
        <f>AS33+AT33-AU33</f>
        <v>0</v>
      </c>
      <c r="AX33" s="21" t="s">
        <v>133</v>
      </c>
      <c r="AY33" s="16">
        <v>2240</v>
      </c>
      <c r="AZ33" s="50">
        <f t="shared" si="110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111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112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113"/>
        <v>0</v>
      </c>
      <c r="BV33" s="49"/>
      <c r="BW33" s="49"/>
      <c r="BX33" s="45">
        <f>BU33+BV33-BW33</f>
        <v>0</v>
      </c>
      <c r="BZ33" s="21" t="s">
        <v>133</v>
      </c>
      <c r="CA33" s="16">
        <v>2240</v>
      </c>
      <c r="CB33" s="50">
        <f t="shared" si="114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1044</v>
      </c>
      <c r="D34" s="49"/>
      <c r="E34" s="49"/>
      <c r="F34" s="45">
        <f t="shared" ref="F34:F48" si="150">C34+D34-E34</f>
        <v>1044</v>
      </c>
      <c r="H34" s="21" t="s">
        <v>35</v>
      </c>
      <c r="I34" s="16">
        <v>2240</v>
      </c>
      <c r="J34" s="50">
        <f t="shared" si="104"/>
        <v>1044</v>
      </c>
      <c r="K34" s="49"/>
      <c r="L34" s="121"/>
      <c r="M34" s="45">
        <f t="shared" ref="M34:M48" si="151">J34+K34-L34</f>
        <v>1044</v>
      </c>
      <c r="O34" s="21" t="s">
        <v>35</v>
      </c>
      <c r="P34" s="16">
        <v>2240</v>
      </c>
      <c r="Q34" s="50">
        <f t="shared" si="105"/>
        <v>1044</v>
      </c>
      <c r="R34" s="49"/>
      <c r="S34" s="121">
        <v>522</v>
      </c>
      <c r="T34" s="45">
        <f t="shared" ref="T34:T48" si="152">Q34+R34-S34</f>
        <v>522</v>
      </c>
      <c r="V34" s="21" t="s">
        <v>35</v>
      </c>
      <c r="W34" s="16">
        <v>2240</v>
      </c>
      <c r="X34" s="50">
        <f t="shared" si="106"/>
        <v>522</v>
      </c>
      <c r="Y34" s="49"/>
      <c r="Z34" s="121">
        <v>522</v>
      </c>
      <c r="AA34" s="45">
        <f t="shared" ref="AA34:AA48" si="153">X34+Y34-Z34</f>
        <v>0</v>
      </c>
      <c r="AC34" s="21" t="s">
        <v>35</v>
      </c>
      <c r="AD34" s="16">
        <v>2240</v>
      </c>
      <c r="AE34" s="50">
        <f t="shared" si="107"/>
        <v>0</v>
      </c>
      <c r="AF34" s="49"/>
      <c r="AG34" s="121"/>
      <c r="AH34" s="45">
        <f t="shared" ref="AH34:AH48" si="154">AE34+AF34-AG34</f>
        <v>0</v>
      </c>
      <c r="AJ34" s="21" t="s">
        <v>35</v>
      </c>
      <c r="AK34" s="16">
        <v>2240</v>
      </c>
      <c r="AL34" s="50">
        <f t="shared" si="108"/>
        <v>0</v>
      </c>
      <c r="AM34" s="49"/>
      <c r="AN34" s="121"/>
      <c r="AO34" s="45">
        <f t="shared" ref="AO34:AO48" si="155">AL34+AM34-AN34</f>
        <v>0</v>
      </c>
      <c r="AQ34" s="21" t="s">
        <v>35</v>
      </c>
      <c r="AR34" s="16">
        <v>2240</v>
      </c>
      <c r="AS34" s="50">
        <f t="shared" si="109"/>
        <v>0</v>
      </c>
      <c r="AT34" s="121"/>
      <c r="AU34" s="121"/>
      <c r="AV34" s="45">
        <f t="shared" ref="AV34:AV48" si="156">AS34+AT34-AU34</f>
        <v>0</v>
      </c>
      <c r="AX34" s="21" t="s">
        <v>35</v>
      </c>
      <c r="AY34" s="16">
        <v>2240</v>
      </c>
      <c r="AZ34" s="50">
        <f t="shared" si="110"/>
        <v>0</v>
      </c>
      <c r="BA34" s="49"/>
      <c r="BB34" s="49"/>
      <c r="BC34" s="45">
        <f t="shared" ref="BC34:BC48" si="157">AZ34+BA34-BB34</f>
        <v>0</v>
      </c>
      <c r="BE34" s="21" t="s">
        <v>35</v>
      </c>
      <c r="BF34" s="16">
        <v>2240</v>
      </c>
      <c r="BG34" s="50">
        <f t="shared" si="111"/>
        <v>0</v>
      </c>
      <c r="BH34" s="49"/>
      <c r="BI34" s="49"/>
      <c r="BJ34" s="45">
        <f t="shared" ref="BJ34:BJ48" si="158">BG34+BH34-BI34</f>
        <v>0</v>
      </c>
      <c r="BL34" s="21" t="s">
        <v>35</v>
      </c>
      <c r="BM34" s="16">
        <v>2240</v>
      </c>
      <c r="BN34" s="50">
        <f t="shared" si="112"/>
        <v>0</v>
      </c>
      <c r="BO34" s="49"/>
      <c r="BP34" s="49"/>
      <c r="BQ34" s="45">
        <f t="shared" ref="BQ34:BQ48" si="159">BN34+BO34-BP34</f>
        <v>0</v>
      </c>
      <c r="BS34" s="21" t="s">
        <v>35</v>
      </c>
      <c r="BT34" s="16">
        <v>2240</v>
      </c>
      <c r="BU34" s="50">
        <f t="shared" si="113"/>
        <v>0</v>
      </c>
      <c r="BV34" s="49"/>
      <c r="BW34" s="49"/>
      <c r="BX34" s="45">
        <f t="shared" ref="BX34:BX48" si="160">BU34+BV34-BW34</f>
        <v>0</v>
      </c>
      <c r="BZ34" s="21" t="s">
        <v>35</v>
      </c>
      <c r="CA34" s="16">
        <v>2240</v>
      </c>
      <c r="CB34" s="50">
        <f t="shared" si="114"/>
        <v>0</v>
      </c>
      <c r="CC34" s="49"/>
      <c r="CD34" s="49"/>
      <c r="CE34" s="45">
        <f t="shared" ref="CE34:CE48" si="161">CB34+CC34-CD34</f>
        <v>0</v>
      </c>
    </row>
    <row r="35" spans="1:83" s="27" customFormat="1" ht="15.75" thickBot="1">
      <c r="A35" s="24" t="s">
        <v>125</v>
      </c>
      <c r="B35" s="23">
        <v>2240</v>
      </c>
      <c r="C35" s="49">
        <v>600</v>
      </c>
      <c r="D35" s="49"/>
      <c r="E35" s="49"/>
      <c r="F35" s="45">
        <f t="shared" si="150"/>
        <v>600</v>
      </c>
      <c r="H35" s="24" t="s">
        <v>125</v>
      </c>
      <c r="I35" s="23">
        <v>2240</v>
      </c>
      <c r="J35" s="50">
        <f t="shared" si="104"/>
        <v>600</v>
      </c>
      <c r="K35" s="49"/>
      <c r="L35" s="121"/>
      <c r="M35" s="45">
        <f t="shared" si="151"/>
        <v>600</v>
      </c>
      <c r="O35" s="24" t="s">
        <v>125</v>
      </c>
      <c r="P35" s="23">
        <v>2240</v>
      </c>
      <c r="Q35" s="50">
        <f t="shared" si="105"/>
        <v>600</v>
      </c>
      <c r="R35" s="49"/>
      <c r="S35" s="121"/>
      <c r="T35" s="45">
        <f t="shared" si="152"/>
        <v>600</v>
      </c>
      <c r="V35" s="24" t="s">
        <v>125</v>
      </c>
      <c r="W35" s="23">
        <v>2240</v>
      </c>
      <c r="X35" s="50">
        <f t="shared" si="106"/>
        <v>600</v>
      </c>
      <c r="Y35" s="49"/>
      <c r="Z35" s="121"/>
      <c r="AA35" s="45">
        <f t="shared" si="153"/>
        <v>600</v>
      </c>
      <c r="AC35" s="24" t="s">
        <v>125</v>
      </c>
      <c r="AD35" s="23">
        <v>2240</v>
      </c>
      <c r="AE35" s="50">
        <f t="shared" si="107"/>
        <v>600</v>
      </c>
      <c r="AF35" s="49"/>
      <c r="AG35" s="121"/>
      <c r="AH35" s="45">
        <f t="shared" si="154"/>
        <v>600</v>
      </c>
      <c r="AJ35" s="24" t="s">
        <v>125</v>
      </c>
      <c r="AK35" s="23">
        <v>2240</v>
      </c>
      <c r="AL35" s="50">
        <f t="shared" si="108"/>
        <v>600</v>
      </c>
      <c r="AM35" s="49"/>
      <c r="AN35" s="121"/>
      <c r="AO35" s="45">
        <f t="shared" si="155"/>
        <v>600</v>
      </c>
      <c r="AQ35" s="24" t="s">
        <v>125</v>
      </c>
      <c r="AR35" s="23">
        <v>2240</v>
      </c>
      <c r="AS35" s="50">
        <f t="shared" si="109"/>
        <v>600</v>
      </c>
      <c r="AT35" s="121"/>
      <c r="AU35" s="121"/>
      <c r="AV35" s="45">
        <f t="shared" si="156"/>
        <v>600</v>
      </c>
      <c r="AX35" s="24" t="s">
        <v>125</v>
      </c>
      <c r="AY35" s="23">
        <v>2240</v>
      </c>
      <c r="AZ35" s="50">
        <f t="shared" si="110"/>
        <v>600</v>
      </c>
      <c r="BA35" s="49"/>
      <c r="BB35" s="49"/>
      <c r="BC35" s="45">
        <f t="shared" si="157"/>
        <v>600</v>
      </c>
      <c r="BE35" s="24" t="s">
        <v>125</v>
      </c>
      <c r="BF35" s="23">
        <v>2240</v>
      </c>
      <c r="BG35" s="50">
        <f t="shared" si="111"/>
        <v>600</v>
      </c>
      <c r="BH35" s="49"/>
      <c r="BI35" s="49"/>
      <c r="BJ35" s="45">
        <f t="shared" si="158"/>
        <v>600</v>
      </c>
      <c r="BL35" s="24" t="s">
        <v>125</v>
      </c>
      <c r="BM35" s="23">
        <v>2240</v>
      </c>
      <c r="BN35" s="50">
        <f t="shared" si="112"/>
        <v>600</v>
      </c>
      <c r="BO35" s="49"/>
      <c r="BP35" s="49"/>
      <c r="BQ35" s="45">
        <f t="shared" si="159"/>
        <v>600</v>
      </c>
      <c r="BS35" s="24" t="s">
        <v>125</v>
      </c>
      <c r="BT35" s="23">
        <v>2240</v>
      </c>
      <c r="BU35" s="50">
        <f t="shared" si="113"/>
        <v>600</v>
      </c>
      <c r="BV35" s="49"/>
      <c r="BW35" s="49"/>
      <c r="BX35" s="45">
        <f t="shared" si="160"/>
        <v>600</v>
      </c>
      <c r="BZ35" s="24" t="s">
        <v>125</v>
      </c>
      <c r="CA35" s="23">
        <v>2240</v>
      </c>
      <c r="CB35" s="50">
        <f t="shared" si="114"/>
        <v>600</v>
      </c>
      <c r="CC35" s="49"/>
      <c r="CD35" s="49"/>
      <c r="CE35" s="45">
        <f t="shared" si="161"/>
        <v>600</v>
      </c>
    </row>
    <row r="36" spans="1:83" s="27" customFormat="1" ht="15.75" customHeight="1" thickBot="1">
      <c r="A36" s="24" t="s">
        <v>127</v>
      </c>
      <c r="B36" s="23">
        <v>2240</v>
      </c>
      <c r="C36" s="49">
        <v>1000</v>
      </c>
      <c r="D36" s="49"/>
      <c r="E36" s="49"/>
      <c r="F36" s="45">
        <f t="shared" si="150"/>
        <v>1000</v>
      </c>
      <c r="H36" s="24" t="s">
        <v>127</v>
      </c>
      <c r="I36" s="23">
        <v>2240</v>
      </c>
      <c r="J36" s="50">
        <f t="shared" si="104"/>
        <v>1000</v>
      </c>
      <c r="K36" s="49"/>
      <c r="L36" s="121"/>
      <c r="M36" s="45">
        <f t="shared" si="151"/>
        <v>1000</v>
      </c>
      <c r="O36" s="24" t="s">
        <v>127</v>
      </c>
      <c r="P36" s="23">
        <v>2240</v>
      </c>
      <c r="Q36" s="50">
        <f t="shared" si="105"/>
        <v>1000</v>
      </c>
      <c r="R36" s="49"/>
      <c r="S36" s="121"/>
      <c r="T36" s="45">
        <f t="shared" si="152"/>
        <v>1000</v>
      </c>
      <c r="V36" s="24" t="s">
        <v>127</v>
      </c>
      <c r="W36" s="23">
        <v>2240</v>
      </c>
      <c r="X36" s="50">
        <f t="shared" si="106"/>
        <v>1000</v>
      </c>
      <c r="Y36" s="49"/>
      <c r="Z36" s="121"/>
      <c r="AA36" s="45">
        <f t="shared" si="153"/>
        <v>1000</v>
      </c>
      <c r="AC36" s="24" t="s">
        <v>127</v>
      </c>
      <c r="AD36" s="23">
        <v>2240</v>
      </c>
      <c r="AE36" s="50">
        <f t="shared" si="107"/>
        <v>1000</v>
      </c>
      <c r="AF36" s="49"/>
      <c r="AG36" s="121"/>
      <c r="AH36" s="45">
        <f t="shared" si="154"/>
        <v>1000</v>
      </c>
      <c r="AJ36" s="24" t="s">
        <v>151</v>
      </c>
      <c r="AK36" s="23">
        <v>2240</v>
      </c>
      <c r="AL36" s="50">
        <f t="shared" si="108"/>
        <v>1000</v>
      </c>
      <c r="AM36" s="49"/>
      <c r="AN36" s="121">
        <v>1000</v>
      </c>
      <c r="AO36" s="45">
        <f t="shared" si="155"/>
        <v>0</v>
      </c>
      <c r="AQ36" s="24" t="s">
        <v>127</v>
      </c>
      <c r="AR36" s="23">
        <v>2240</v>
      </c>
      <c r="AS36" s="50">
        <f t="shared" si="109"/>
        <v>0</v>
      </c>
      <c r="AT36" s="121"/>
      <c r="AU36" s="121"/>
      <c r="AV36" s="45">
        <f t="shared" si="156"/>
        <v>0</v>
      </c>
      <c r="AX36" s="24" t="s">
        <v>127</v>
      </c>
      <c r="AY36" s="23">
        <v>2240</v>
      </c>
      <c r="AZ36" s="50">
        <f t="shared" si="110"/>
        <v>0</v>
      </c>
      <c r="BA36" s="49"/>
      <c r="BB36" s="49"/>
      <c r="BC36" s="45">
        <f t="shared" si="157"/>
        <v>0</v>
      </c>
      <c r="BE36" s="24" t="s">
        <v>127</v>
      </c>
      <c r="BF36" s="23">
        <v>2240</v>
      </c>
      <c r="BG36" s="50">
        <f t="shared" si="111"/>
        <v>0</v>
      </c>
      <c r="BH36" s="49"/>
      <c r="BI36" s="49"/>
      <c r="BJ36" s="45">
        <f t="shared" si="158"/>
        <v>0</v>
      </c>
      <c r="BL36" s="24" t="s">
        <v>127</v>
      </c>
      <c r="BM36" s="23">
        <v>2240</v>
      </c>
      <c r="BN36" s="50">
        <f t="shared" si="112"/>
        <v>0</v>
      </c>
      <c r="BO36" s="49"/>
      <c r="BP36" s="49"/>
      <c r="BQ36" s="45">
        <f t="shared" si="159"/>
        <v>0</v>
      </c>
      <c r="BS36" s="24" t="s">
        <v>127</v>
      </c>
      <c r="BT36" s="23">
        <v>2240</v>
      </c>
      <c r="BU36" s="50">
        <f t="shared" si="113"/>
        <v>0</v>
      </c>
      <c r="BV36" s="49"/>
      <c r="BW36" s="49"/>
      <c r="BX36" s="45">
        <f t="shared" si="160"/>
        <v>0</v>
      </c>
      <c r="BZ36" s="24" t="s">
        <v>127</v>
      </c>
      <c r="CA36" s="23">
        <v>2240</v>
      </c>
      <c r="CB36" s="50">
        <f t="shared" si="114"/>
        <v>0</v>
      </c>
      <c r="CC36" s="49"/>
      <c r="CD36" s="49"/>
      <c r="CE36" s="45">
        <f t="shared" si="161"/>
        <v>0</v>
      </c>
    </row>
    <row r="37" spans="1:83" s="27" customFormat="1" ht="15.75" customHeight="1" thickBot="1">
      <c r="A37" s="24" t="s">
        <v>128</v>
      </c>
      <c r="B37" s="23">
        <v>2240</v>
      </c>
      <c r="C37" s="49">
        <v>2050</v>
      </c>
      <c r="D37" s="49"/>
      <c r="E37" s="49"/>
      <c r="F37" s="45">
        <f t="shared" si="150"/>
        <v>2050</v>
      </c>
      <c r="H37" s="24" t="s">
        <v>128</v>
      </c>
      <c r="I37" s="23">
        <v>2240</v>
      </c>
      <c r="J37" s="50">
        <f t="shared" si="104"/>
        <v>2050</v>
      </c>
      <c r="K37" s="49"/>
      <c r="L37" s="121"/>
      <c r="M37" s="45">
        <f t="shared" si="151"/>
        <v>2050</v>
      </c>
      <c r="O37" s="24" t="s">
        <v>128</v>
      </c>
      <c r="P37" s="23">
        <v>2240</v>
      </c>
      <c r="Q37" s="50">
        <f t="shared" si="105"/>
        <v>2050</v>
      </c>
      <c r="R37" s="49"/>
      <c r="S37" s="121"/>
      <c r="T37" s="45">
        <f t="shared" si="152"/>
        <v>2050</v>
      </c>
      <c r="V37" s="24" t="s">
        <v>128</v>
      </c>
      <c r="W37" s="23">
        <v>2240</v>
      </c>
      <c r="X37" s="50">
        <f t="shared" si="106"/>
        <v>2050</v>
      </c>
      <c r="Y37" s="49"/>
      <c r="Z37" s="121"/>
      <c r="AA37" s="45">
        <f t="shared" si="153"/>
        <v>2050</v>
      </c>
      <c r="AC37" s="24" t="s">
        <v>128</v>
      </c>
      <c r="AD37" s="23">
        <v>2240</v>
      </c>
      <c r="AE37" s="50">
        <f t="shared" si="107"/>
        <v>2050</v>
      </c>
      <c r="AF37" s="49"/>
      <c r="AG37" s="121"/>
      <c r="AH37" s="45">
        <f t="shared" si="154"/>
        <v>2050</v>
      </c>
      <c r="AJ37" s="24" t="s">
        <v>128</v>
      </c>
      <c r="AK37" s="23">
        <v>2240</v>
      </c>
      <c r="AL37" s="50">
        <f t="shared" si="108"/>
        <v>2050</v>
      </c>
      <c r="AM37" s="49"/>
      <c r="AN37" s="121"/>
      <c r="AO37" s="45">
        <f t="shared" si="155"/>
        <v>2050</v>
      </c>
      <c r="AQ37" s="24" t="s">
        <v>128</v>
      </c>
      <c r="AR37" s="23">
        <v>2240</v>
      </c>
      <c r="AS37" s="50">
        <f t="shared" si="109"/>
        <v>2050</v>
      </c>
      <c r="AT37" s="121"/>
      <c r="AU37" s="121"/>
      <c r="AV37" s="45">
        <f t="shared" si="156"/>
        <v>2050</v>
      </c>
      <c r="AX37" s="24" t="s">
        <v>128</v>
      </c>
      <c r="AY37" s="23">
        <v>2240</v>
      </c>
      <c r="AZ37" s="50">
        <f t="shared" si="110"/>
        <v>2050</v>
      </c>
      <c r="BA37" s="49"/>
      <c r="BB37" s="49"/>
      <c r="BC37" s="45">
        <f t="shared" si="157"/>
        <v>2050</v>
      </c>
      <c r="BE37" s="24" t="s">
        <v>128</v>
      </c>
      <c r="BF37" s="23">
        <v>2240</v>
      </c>
      <c r="BG37" s="50">
        <f t="shared" si="111"/>
        <v>2050</v>
      </c>
      <c r="BH37" s="49"/>
      <c r="BI37" s="49"/>
      <c r="BJ37" s="45">
        <f t="shared" si="158"/>
        <v>2050</v>
      </c>
      <c r="BL37" s="24" t="s">
        <v>128</v>
      </c>
      <c r="BM37" s="23">
        <v>2240</v>
      </c>
      <c r="BN37" s="50">
        <f t="shared" si="112"/>
        <v>2050</v>
      </c>
      <c r="BO37" s="49"/>
      <c r="BP37" s="49"/>
      <c r="BQ37" s="45">
        <f t="shared" si="159"/>
        <v>2050</v>
      </c>
      <c r="BS37" s="24" t="s">
        <v>128</v>
      </c>
      <c r="BT37" s="23">
        <v>2240</v>
      </c>
      <c r="BU37" s="50">
        <f t="shared" si="113"/>
        <v>2050</v>
      </c>
      <c r="BV37" s="49"/>
      <c r="BW37" s="49"/>
      <c r="BX37" s="45">
        <f t="shared" si="160"/>
        <v>2050</v>
      </c>
      <c r="BZ37" s="24" t="s">
        <v>128</v>
      </c>
      <c r="CA37" s="23">
        <v>2240</v>
      </c>
      <c r="CB37" s="50">
        <f t="shared" si="114"/>
        <v>2050</v>
      </c>
      <c r="CC37" s="49"/>
      <c r="CD37" s="49"/>
      <c r="CE37" s="45">
        <f t="shared" si="161"/>
        <v>2050</v>
      </c>
    </row>
    <row r="38" spans="1:83" s="27" customFormat="1" ht="15.75" customHeight="1" thickBot="1">
      <c r="A38" s="24" t="s">
        <v>129</v>
      </c>
      <c r="B38" s="23">
        <v>2240</v>
      </c>
      <c r="C38" s="49">
        <v>1300</v>
      </c>
      <c r="D38" s="49"/>
      <c r="E38" s="49"/>
      <c r="F38" s="45">
        <f t="shared" si="150"/>
        <v>1300</v>
      </c>
      <c r="H38" s="24" t="s">
        <v>129</v>
      </c>
      <c r="I38" s="23">
        <v>2240</v>
      </c>
      <c r="J38" s="50">
        <f t="shared" si="104"/>
        <v>1300</v>
      </c>
      <c r="K38" s="49"/>
      <c r="L38" s="121"/>
      <c r="M38" s="45">
        <f t="shared" si="151"/>
        <v>1300</v>
      </c>
      <c r="O38" s="24" t="s">
        <v>129</v>
      </c>
      <c r="P38" s="23">
        <v>2240</v>
      </c>
      <c r="Q38" s="50">
        <f t="shared" si="105"/>
        <v>1300</v>
      </c>
      <c r="R38" s="49"/>
      <c r="S38" s="121"/>
      <c r="T38" s="45">
        <f t="shared" si="152"/>
        <v>1300</v>
      </c>
      <c r="V38" s="24" t="s">
        <v>129</v>
      </c>
      <c r="W38" s="23">
        <v>2240</v>
      </c>
      <c r="X38" s="50">
        <f t="shared" si="106"/>
        <v>1300</v>
      </c>
      <c r="Y38" s="49"/>
      <c r="Z38" s="121">
        <v>1300</v>
      </c>
      <c r="AA38" s="45">
        <f t="shared" si="153"/>
        <v>0</v>
      </c>
      <c r="AC38" s="24" t="s">
        <v>129</v>
      </c>
      <c r="AD38" s="23">
        <v>2240</v>
      </c>
      <c r="AE38" s="50">
        <f t="shared" si="107"/>
        <v>0</v>
      </c>
      <c r="AF38" s="49"/>
      <c r="AG38" s="121">
        <v>1004.5</v>
      </c>
      <c r="AH38" s="45">
        <f t="shared" si="154"/>
        <v>-1004.5</v>
      </c>
      <c r="AJ38" s="24" t="s">
        <v>129</v>
      </c>
      <c r="AK38" s="23">
        <v>2240</v>
      </c>
      <c r="AL38" s="50">
        <f t="shared" si="108"/>
        <v>-1004.5</v>
      </c>
      <c r="AM38" s="49"/>
      <c r="AN38" s="121"/>
      <c r="AO38" s="45">
        <f t="shared" si="155"/>
        <v>-1004.5</v>
      </c>
      <c r="AQ38" s="24" t="s">
        <v>129</v>
      </c>
      <c r="AR38" s="23">
        <v>2240</v>
      </c>
      <c r="AS38" s="50">
        <f t="shared" si="109"/>
        <v>-1004.5</v>
      </c>
      <c r="AT38" s="121"/>
      <c r="AU38" s="121"/>
      <c r="AV38" s="45">
        <f t="shared" si="156"/>
        <v>-1004.5</v>
      </c>
      <c r="AX38" s="24" t="s">
        <v>129</v>
      </c>
      <c r="AY38" s="23">
        <v>2240</v>
      </c>
      <c r="AZ38" s="50">
        <f t="shared" si="110"/>
        <v>-1004.5</v>
      </c>
      <c r="BA38" s="49"/>
      <c r="BB38" s="49"/>
      <c r="BC38" s="45">
        <f t="shared" si="157"/>
        <v>-1004.5</v>
      </c>
      <c r="BE38" s="24" t="s">
        <v>129</v>
      </c>
      <c r="BF38" s="23">
        <v>2240</v>
      </c>
      <c r="BG38" s="50">
        <f t="shared" si="111"/>
        <v>-1004.5</v>
      </c>
      <c r="BH38" s="49"/>
      <c r="BI38" s="49"/>
      <c r="BJ38" s="45">
        <f t="shared" si="158"/>
        <v>-1004.5</v>
      </c>
      <c r="BL38" s="24" t="s">
        <v>129</v>
      </c>
      <c r="BM38" s="23">
        <v>2240</v>
      </c>
      <c r="BN38" s="50">
        <f t="shared" si="112"/>
        <v>-1004.5</v>
      </c>
      <c r="BO38" s="49"/>
      <c r="BP38" s="49"/>
      <c r="BQ38" s="45">
        <f t="shared" si="159"/>
        <v>-1004.5</v>
      </c>
      <c r="BS38" s="24" t="s">
        <v>129</v>
      </c>
      <c r="BT38" s="23">
        <v>2240</v>
      </c>
      <c r="BU38" s="50">
        <f t="shared" si="113"/>
        <v>-1004.5</v>
      </c>
      <c r="BV38" s="49"/>
      <c r="BW38" s="49"/>
      <c r="BX38" s="45">
        <f t="shared" si="160"/>
        <v>-1004.5</v>
      </c>
      <c r="BZ38" s="24" t="s">
        <v>129</v>
      </c>
      <c r="CA38" s="23">
        <v>2240</v>
      </c>
      <c r="CB38" s="50">
        <f t="shared" si="114"/>
        <v>-1004.5</v>
      </c>
      <c r="CC38" s="49"/>
      <c r="CD38" s="49"/>
      <c r="CE38" s="45">
        <f t="shared" si="161"/>
        <v>-1004.5</v>
      </c>
    </row>
    <row r="39" spans="1:83" s="27" customFormat="1" ht="15.75" customHeight="1" thickBot="1">
      <c r="A39" s="21" t="s">
        <v>41</v>
      </c>
      <c r="B39" s="16">
        <v>2240</v>
      </c>
      <c r="C39" s="49">
        <v>3709</v>
      </c>
      <c r="D39" s="49"/>
      <c r="E39" s="49"/>
      <c r="F39" s="45">
        <f t="shared" si="150"/>
        <v>3709</v>
      </c>
      <c r="H39" s="21" t="s">
        <v>41</v>
      </c>
      <c r="I39" s="16">
        <v>2240</v>
      </c>
      <c r="J39" s="50">
        <f t="shared" si="104"/>
        <v>3709</v>
      </c>
      <c r="K39" s="49"/>
      <c r="L39" s="121"/>
      <c r="M39" s="45">
        <f t="shared" si="151"/>
        <v>3709</v>
      </c>
      <c r="O39" s="21" t="s">
        <v>41</v>
      </c>
      <c r="P39" s="16">
        <v>2240</v>
      </c>
      <c r="Q39" s="50">
        <f t="shared" si="105"/>
        <v>3709</v>
      </c>
      <c r="R39" s="49"/>
      <c r="S39" s="121"/>
      <c r="T39" s="45">
        <f t="shared" si="152"/>
        <v>3709</v>
      </c>
      <c r="V39" s="21" t="s">
        <v>41</v>
      </c>
      <c r="W39" s="16">
        <v>2240</v>
      </c>
      <c r="X39" s="50">
        <f t="shared" si="106"/>
        <v>3709</v>
      </c>
      <c r="Y39" s="49"/>
      <c r="Z39" s="121"/>
      <c r="AA39" s="45">
        <f t="shared" si="153"/>
        <v>3709</v>
      </c>
      <c r="AC39" s="21" t="s">
        <v>41</v>
      </c>
      <c r="AD39" s="16">
        <v>2240</v>
      </c>
      <c r="AE39" s="50">
        <f t="shared" si="107"/>
        <v>3709</v>
      </c>
      <c r="AF39" s="49"/>
      <c r="AG39" s="121"/>
      <c r="AH39" s="45">
        <f t="shared" si="154"/>
        <v>3709</v>
      </c>
      <c r="AJ39" s="21" t="s">
        <v>41</v>
      </c>
      <c r="AK39" s="16">
        <v>2240</v>
      </c>
      <c r="AL39" s="50">
        <f t="shared" si="108"/>
        <v>3709</v>
      </c>
      <c r="AM39" s="49"/>
      <c r="AN39" s="121"/>
      <c r="AO39" s="45">
        <f t="shared" si="155"/>
        <v>3709</v>
      </c>
      <c r="AQ39" s="21" t="s">
        <v>41</v>
      </c>
      <c r="AR39" s="16">
        <v>2240</v>
      </c>
      <c r="AS39" s="50">
        <f t="shared" si="109"/>
        <v>3709</v>
      </c>
      <c r="AT39" s="121"/>
      <c r="AU39" s="121">
        <f>2086.8+1198.5</f>
        <v>3285.3</v>
      </c>
      <c r="AV39" s="45">
        <f t="shared" si="156"/>
        <v>423.69999999999982</v>
      </c>
      <c r="AX39" s="21" t="s">
        <v>41</v>
      </c>
      <c r="AY39" s="16">
        <v>2240</v>
      </c>
      <c r="AZ39" s="50">
        <f t="shared" si="110"/>
        <v>423.69999999999982</v>
      </c>
      <c r="BA39" s="49"/>
      <c r="BB39" s="49"/>
      <c r="BC39" s="45">
        <f t="shared" si="157"/>
        <v>423.69999999999982</v>
      </c>
      <c r="BE39" s="21" t="s">
        <v>41</v>
      </c>
      <c r="BF39" s="16">
        <v>2240</v>
      </c>
      <c r="BG39" s="50">
        <f t="shared" si="111"/>
        <v>423.69999999999982</v>
      </c>
      <c r="BH39" s="49"/>
      <c r="BI39" s="49"/>
      <c r="BJ39" s="45">
        <f t="shared" si="158"/>
        <v>423.69999999999982</v>
      </c>
      <c r="BL39" s="21" t="s">
        <v>41</v>
      </c>
      <c r="BM39" s="16">
        <v>2240</v>
      </c>
      <c r="BN39" s="50">
        <f t="shared" si="112"/>
        <v>423.69999999999982</v>
      </c>
      <c r="BO39" s="49"/>
      <c r="BP39" s="49"/>
      <c r="BQ39" s="45">
        <f t="shared" si="159"/>
        <v>423.69999999999982</v>
      </c>
      <c r="BS39" s="21" t="s">
        <v>41</v>
      </c>
      <c r="BT39" s="16">
        <v>2240</v>
      </c>
      <c r="BU39" s="50">
        <f t="shared" si="113"/>
        <v>423.69999999999982</v>
      </c>
      <c r="BV39" s="49"/>
      <c r="BW39" s="49"/>
      <c r="BX39" s="45">
        <f t="shared" si="160"/>
        <v>423.69999999999982</v>
      </c>
      <c r="BZ39" s="21" t="s">
        <v>41</v>
      </c>
      <c r="CA39" s="16">
        <v>2240</v>
      </c>
      <c r="CB39" s="50">
        <f t="shared" si="114"/>
        <v>423.69999999999982</v>
      </c>
      <c r="CC39" s="49"/>
      <c r="CD39" s="49"/>
      <c r="CE39" s="45">
        <f t="shared" si="161"/>
        <v>423.69999999999982</v>
      </c>
    </row>
    <row r="40" spans="1:83" s="27" customFormat="1" ht="15.75" customHeight="1" thickBot="1">
      <c r="A40" s="21" t="s">
        <v>47</v>
      </c>
      <c r="B40" s="16">
        <v>2240</v>
      </c>
      <c r="C40" s="49">
        <v>2700</v>
      </c>
      <c r="D40" s="49"/>
      <c r="E40" s="49"/>
      <c r="F40" s="45">
        <f t="shared" si="150"/>
        <v>2700</v>
      </c>
      <c r="H40" s="21" t="s">
        <v>47</v>
      </c>
      <c r="I40" s="16">
        <v>2240</v>
      </c>
      <c r="J40" s="50">
        <f t="shared" si="104"/>
        <v>2700</v>
      </c>
      <c r="K40" s="49"/>
      <c r="L40" s="121"/>
      <c r="M40" s="45">
        <f t="shared" si="151"/>
        <v>2700</v>
      </c>
      <c r="O40" s="21" t="s">
        <v>47</v>
      </c>
      <c r="P40" s="16">
        <v>2240</v>
      </c>
      <c r="Q40" s="50">
        <f t="shared" si="105"/>
        <v>2700</v>
      </c>
      <c r="R40" s="49"/>
      <c r="S40" s="121"/>
      <c r="T40" s="45">
        <f t="shared" si="152"/>
        <v>2700</v>
      </c>
      <c r="V40" s="21" t="s">
        <v>47</v>
      </c>
      <c r="W40" s="16">
        <v>2240</v>
      </c>
      <c r="X40" s="50">
        <f t="shared" si="106"/>
        <v>2700</v>
      </c>
      <c r="Y40" s="49"/>
      <c r="Z40" s="121"/>
      <c r="AA40" s="45">
        <f t="shared" si="153"/>
        <v>2700</v>
      </c>
      <c r="AC40" s="21" t="s">
        <v>47</v>
      </c>
      <c r="AD40" s="16">
        <v>2240</v>
      </c>
      <c r="AE40" s="50">
        <f t="shared" si="107"/>
        <v>2700</v>
      </c>
      <c r="AF40" s="49"/>
      <c r="AG40" s="121"/>
      <c r="AH40" s="45">
        <f t="shared" si="154"/>
        <v>2700</v>
      </c>
      <c r="AJ40" s="21" t="s">
        <v>47</v>
      </c>
      <c r="AK40" s="16">
        <v>2240</v>
      </c>
      <c r="AL40" s="50">
        <f t="shared" si="108"/>
        <v>2700</v>
      </c>
      <c r="AM40" s="49"/>
      <c r="AN40" s="121"/>
      <c r="AO40" s="45">
        <f t="shared" si="155"/>
        <v>2700</v>
      </c>
      <c r="AQ40" s="21" t="s">
        <v>47</v>
      </c>
      <c r="AR40" s="16">
        <v>2240</v>
      </c>
      <c r="AS40" s="50">
        <f t="shared" si="109"/>
        <v>2700</v>
      </c>
      <c r="AT40" s="121"/>
      <c r="AU40" s="121"/>
      <c r="AV40" s="45">
        <f t="shared" si="156"/>
        <v>2700</v>
      </c>
      <c r="AX40" s="21" t="s">
        <v>47</v>
      </c>
      <c r="AY40" s="16">
        <v>2240</v>
      </c>
      <c r="AZ40" s="50">
        <f t="shared" si="110"/>
        <v>2700</v>
      </c>
      <c r="BA40" s="49"/>
      <c r="BB40" s="49"/>
      <c r="BC40" s="45">
        <f t="shared" si="157"/>
        <v>2700</v>
      </c>
      <c r="BE40" s="21" t="s">
        <v>47</v>
      </c>
      <c r="BF40" s="16">
        <v>2240</v>
      </c>
      <c r="BG40" s="50">
        <f t="shared" si="111"/>
        <v>2700</v>
      </c>
      <c r="BH40" s="49"/>
      <c r="BI40" s="49"/>
      <c r="BJ40" s="45">
        <f t="shared" si="158"/>
        <v>2700</v>
      </c>
      <c r="BL40" s="21" t="s">
        <v>47</v>
      </c>
      <c r="BM40" s="16">
        <v>2240</v>
      </c>
      <c r="BN40" s="50">
        <f t="shared" si="112"/>
        <v>2700</v>
      </c>
      <c r="BO40" s="49"/>
      <c r="BP40" s="49"/>
      <c r="BQ40" s="45">
        <f t="shared" si="159"/>
        <v>2700</v>
      </c>
      <c r="BS40" s="21" t="s">
        <v>47</v>
      </c>
      <c r="BT40" s="16">
        <v>2240</v>
      </c>
      <c r="BU40" s="50">
        <f t="shared" si="113"/>
        <v>2700</v>
      </c>
      <c r="BV40" s="49"/>
      <c r="BW40" s="49"/>
      <c r="BX40" s="45">
        <f t="shared" si="160"/>
        <v>2700</v>
      </c>
      <c r="BZ40" s="21" t="s">
        <v>47</v>
      </c>
      <c r="CA40" s="16">
        <v>2240</v>
      </c>
      <c r="CB40" s="50">
        <f t="shared" si="114"/>
        <v>2700</v>
      </c>
      <c r="CC40" s="49"/>
      <c r="CD40" s="49"/>
      <c r="CE40" s="45">
        <f t="shared" si="161"/>
        <v>2700</v>
      </c>
    </row>
    <row r="41" spans="1:83" s="27" customFormat="1" ht="15.75" customHeight="1" thickBot="1">
      <c r="A41" s="21" t="s">
        <v>45</v>
      </c>
      <c r="B41" s="16">
        <v>2240</v>
      </c>
      <c r="C41" s="49">
        <v>970</v>
      </c>
      <c r="D41" s="49"/>
      <c r="E41" s="49"/>
      <c r="F41" s="45">
        <f t="shared" si="150"/>
        <v>970</v>
      </c>
      <c r="H41" s="21" t="s">
        <v>45</v>
      </c>
      <c r="I41" s="16">
        <v>2240</v>
      </c>
      <c r="J41" s="50">
        <f t="shared" si="104"/>
        <v>970</v>
      </c>
      <c r="K41" s="49"/>
      <c r="L41" s="121">
        <v>970</v>
      </c>
      <c r="M41" s="45">
        <f t="shared" si="151"/>
        <v>0</v>
      </c>
      <c r="O41" s="21" t="s">
        <v>45</v>
      </c>
      <c r="P41" s="16">
        <v>2240</v>
      </c>
      <c r="Q41" s="50">
        <f t="shared" si="105"/>
        <v>0</v>
      </c>
      <c r="R41" s="49"/>
      <c r="S41" s="121"/>
      <c r="T41" s="45">
        <f t="shared" si="152"/>
        <v>0</v>
      </c>
      <c r="V41" s="21" t="s">
        <v>45</v>
      </c>
      <c r="W41" s="16">
        <v>2240</v>
      </c>
      <c r="X41" s="50">
        <f t="shared" si="106"/>
        <v>0</v>
      </c>
      <c r="Y41" s="49"/>
      <c r="Z41" s="121"/>
      <c r="AA41" s="45">
        <f t="shared" si="153"/>
        <v>0</v>
      </c>
      <c r="AC41" s="21" t="s">
        <v>45</v>
      </c>
      <c r="AD41" s="16">
        <v>2240</v>
      </c>
      <c r="AE41" s="50">
        <f t="shared" si="107"/>
        <v>0</v>
      </c>
      <c r="AF41" s="49"/>
      <c r="AG41" s="121"/>
      <c r="AH41" s="45">
        <f t="shared" si="154"/>
        <v>0</v>
      </c>
      <c r="AJ41" s="21" t="s">
        <v>45</v>
      </c>
      <c r="AK41" s="16">
        <v>2240</v>
      </c>
      <c r="AL41" s="50">
        <f t="shared" si="108"/>
        <v>0</v>
      </c>
      <c r="AM41" s="49"/>
      <c r="AN41" s="121"/>
      <c r="AO41" s="45">
        <f t="shared" si="155"/>
        <v>0</v>
      </c>
      <c r="AQ41" s="21" t="s">
        <v>45</v>
      </c>
      <c r="AR41" s="16">
        <v>2240</v>
      </c>
      <c r="AS41" s="50">
        <f t="shared" si="109"/>
        <v>0</v>
      </c>
      <c r="AT41" s="121"/>
      <c r="AU41" s="121"/>
      <c r="AV41" s="45">
        <f t="shared" si="156"/>
        <v>0</v>
      </c>
      <c r="AX41" s="21" t="s">
        <v>45</v>
      </c>
      <c r="AY41" s="16">
        <v>2240</v>
      </c>
      <c r="AZ41" s="50">
        <f t="shared" si="110"/>
        <v>0</v>
      </c>
      <c r="BA41" s="49"/>
      <c r="BB41" s="49"/>
      <c r="BC41" s="45">
        <f t="shared" si="157"/>
        <v>0</v>
      </c>
      <c r="BE41" s="21" t="s">
        <v>45</v>
      </c>
      <c r="BF41" s="16">
        <v>2240</v>
      </c>
      <c r="BG41" s="50">
        <f t="shared" si="111"/>
        <v>0</v>
      </c>
      <c r="BH41" s="49"/>
      <c r="BI41" s="49"/>
      <c r="BJ41" s="45">
        <f t="shared" si="158"/>
        <v>0</v>
      </c>
      <c r="BL41" s="21" t="s">
        <v>45</v>
      </c>
      <c r="BM41" s="16">
        <v>2240</v>
      </c>
      <c r="BN41" s="50">
        <f t="shared" si="112"/>
        <v>0</v>
      </c>
      <c r="BO41" s="49"/>
      <c r="BP41" s="49"/>
      <c r="BQ41" s="45">
        <f t="shared" si="159"/>
        <v>0</v>
      </c>
      <c r="BS41" s="21" t="s">
        <v>45</v>
      </c>
      <c r="BT41" s="16">
        <v>2240</v>
      </c>
      <c r="BU41" s="50">
        <f t="shared" si="113"/>
        <v>0</v>
      </c>
      <c r="BV41" s="49"/>
      <c r="BW41" s="49"/>
      <c r="BX41" s="45">
        <f t="shared" si="160"/>
        <v>0</v>
      </c>
      <c r="BZ41" s="21" t="s">
        <v>45</v>
      </c>
      <c r="CA41" s="16">
        <v>2240</v>
      </c>
      <c r="CB41" s="50">
        <f t="shared" si="114"/>
        <v>0</v>
      </c>
      <c r="CC41" s="49"/>
      <c r="CD41" s="49"/>
      <c r="CE41" s="45">
        <f t="shared" si="161"/>
        <v>0</v>
      </c>
    </row>
    <row r="42" spans="1:83" s="27" customFormat="1" ht="15.75" customHeight="1" thickBot="1">
      <c r="A42" s="21" t="s">
        <v>43</v>
      </c>
      <c r="B42" s="16">
        <v>2240</v>
      </c>
      <c r="C42" s="49">
        <v>2720</v>
      </c>
      <c r="D42" s="49"/>
      <c r="E42" s="49"/>
      <c r="F42" s="45">
        <f t="shared" si="150"/>
        <v>2720</v>
      </c>
      <c r="H42" s="21" t="s">
        <v>43</v>
      </c>
      <c r="I42" s="16">
        <v>2240</v>
      </c>
      <c r="J42" s="50">
        <f t="shared" si="104"/>
        <v>2720</v>
      </c>
      <c r="K42" s="49"/>
      <c r="L42" s="121"/>
      <c r="M42" s="45">
        <f t="shared" si="151"/>
        <v>2720</v>
      </c>
      <c r="O42" s="21" t="s">
        <v>43</v>
      </c>
      <c r="P42" s="16">
        <v>2240</v>
      </c>
      <c r="Q42" s="50">
        <f t="shared" si="105"/>
        <v>2720</v>
      </c>
      <c r="R42" s="49"/>
      <c r="S42" s="121"/>
      <c r="T42" s="45">
        <f t="shared" si="152"/>
        <v>2720</v>
      </c>
      <c r="V42" s="21" t="s">
        <v>43</v>
      </c>
      <c r="W42" s="16">
        <v>2240</v>
      </c>
      <c r="X42" s="50">
        <f t="shared" si="106"/>
        <v>2720</v>
      </c>
      <c r="Y42" s="49"/>
      <c r="Z42" s="121"/>
      <c r="AA42" s="45">
        <f t="shared" si="153"/>
        <v>2720</v>
      </c>
      <c r="AC42" s="21" t="s">
        <v>43</v>
      </c>
      <c r="AD42" s="16">
        <v>2240</v>
      </c>
      <c r="AE42" s="50">
        <f t="shared" si="107"/>
        <v>2720</v>
      </c>
      <c r="AF42" s="49"/>
      <c r="AG42" s="121"/>
      <c r="AH42" s="45">
        <f t="shared" si="154"/>
        <v>2720</v>
      </c>
      <c r="AJ42" s="21" t="s">
        <v>43</v>
      </c>
      <c r="AK42" s="16">
        <v>2240</v>
      </c>
      <c r="AL42" s="50">
        <f t="shared" si="108"/>
        <v>2720</v>
      </c>
      <c r="AM42" s="49"/>
      <c r="AN42" s="121"/>
      <c r="AO42" s="45">
        <f t="shared" si="155"/>
        <v>2720</v>
      </c>
      <c r="AQ42" s="21" t="s">
        <v>43</v>
      </c>
      <c r="AR42" s="16">
        <v>2240</v>
      </c>
      <c r="AS42" s="50">
        <f t="shared" si="109"/>
        <v>2720</v>
      </c>
      <c r="AT42" s="121"/>
      <c r="AU42" s="121">
        <v>2720</v>
      </c>
      <c r="AV42" s="45">
        <f t="shared" si="156"/>
        <v>0</v>
      </c>
      <c r="AX42" s="21" t="s">
        <v>43</v>
      </c>
      <c r="AY42" s="16">
        <v>2240</v>
      </c>
      <c r="AZ42" s="50">
        <f t="shared" si="110"/>
        <v>0</v>
      </c>
      <c r="BA42" s="49"/>
      <c r="BB42" s="49"/>
      <c r="BC42" s="45">
        <f t="shared" si="157"/>
        <v>0</v>
      </c>
      <c r="BE42" s="21" t="s">
        <v>43</v>
      </c>
      <c r="BF42" s="16">
        <v>2240</v>
      </c>
      <c r="BG42" s="50">
        <f t="shared" si="111"/>
        <v>0</v>
      </c>
      <c r="BH42" s="49"/>
      <c r="BI42" s="49"/>
      <c r="BJ42" s="45">
        <f t="shared" si="158"/>
        <v>0</v>
      </c>
      <c r="BL42" s="21" t="s">
        <v>43</v>
      </c>
      <c r="BM42" s="16">
        <v>2240</v>
      </c>
      <c r="BN42" s="50">
        <f t="shared" si="112"/>
        <v>0</v>
      </c>
      <c r="BO42" s="49"/>
      <c r="BP42" s="49"/>
      <c r="BQ42" s="45">
        <f t="shared" si="159"/>
        <v>0</v>
      </c>
      <c r="BS42" s="21" t="s">
        <v>43</v>
      </c>
      <c r="BT42" s="16">
        <v>2240</v>
      </c>
      <c r="BU42" s="50">
        <f t="shared" si="113"/>
        <v>0</v>
      </c>
      <c r="BV42" s="49"/>
      <c r="BW42" s="49"/>
      <c r="BX42" s="45">
        <f t="shared" si="160"/>
        <v>0</v>
      </c>
      <c r="BZ42" s="21" t="s">
        <v>43</v>
      </c>
      <c r="CA42" s="16">
        <v>2240</v>
      </c>
      <c r="CB42" s="50">
        <f t="shared" si="114"/>
        <v>0</v>
      </c>
      <c r="CC42" s="49"/>
      <c r="CD42" s="49"/>
      <c r="CE42" s="45">
        <f t="shared" si="161"/>
        <v>0</v>
      </c>
    </row>
    <row r="43" spans="1:83" s="129" customFormat="1" ht="15.75" customHeight="1" thickBot="1">
      <c r="A43" s="24"/>
      <c r="B43" s="23"/>
      <c r="C43" s="49"/>
      <c r="D43" s="49"/>
      <c r="E43" s="49"/>
      <c r="F43" s="31"/>
      <c r="H43" s="24"/>
      <c r="I43" s="23"/>
      <c r="J43" s="133"/>
      <c r="K43" s="49"/>
      <c r="L43" s="121"/>
      <c r="M43" s="31"/>
      <c r="O43" s="24"/>
      <c r="P43" s="23"/>
      <c r="Q43" s="133"/>
      <c r="R43" s="49"/>
      <c r="S43" s="121"/>
      <c r="T43" s="31"/>
      <c r="V43" s="24"/>
      <c r="W43" s="23"/>
      <c r="X43" s="133"/>
      <c r="Y43" s="49"/>
      <c r="Z43" s="121"/>
      <c r="AA43" s="31"/>
      <c r="AC43" s="24" t="s">
        <v>159</v>
      </c>
      <c r="AD43" s="23">
        <v>2240</v>
      </c>
      <c r="AE43" s="133">
        <v>360</v>
      </c>
      <c r="AF43" s="49"/>
      <c r="AG43" s="121">
        <v>360</v>
      </c>
      <c r="AH43" s="45">
        <f t="shared" si="154"/>
        <v>0</v>
      </c>
      <c r="AJ43" s="24"/>
      <c r="AK43" s="23"/>
      <c r="AL43" s="133"/>
      <c r="AM43" s="49"/>
      <c r="AN43" s="121"/>
      <c r="AO43" s="31"/>
      <c r="AQ43" s="24"/>
      <c r="AR43" s="23"/>
      <c r="AS43" s="133"/>
      <c r="AT43" s="121"/>
      <c r="AU43" s="121"/>
      <c r="AV43" s="31"/>
      <c r="AX43" s="24"/>
      <c r="AY43" s="23"/>
      <c r="AZ43" s="133"/>
      <c r="BA43" s="49"/>
      <c r="BB43" s="49"/>
      <c r="BC43" s="31"/>
      <c r="BE43" s="24"/>
      <c r="BF43" s="23"/>
      <c r="BG43" s="133"/>
      <c r="BH43" s="49"/>
      <c r="BI43" s="49"/>
      <c r="BJ43" s="31"/>
      <c r="BL43" s="24"/>
      <c r="BM43" s="23"/>
      <c r="BN43" s="133"/>
      <c r="BO43" s="49"/>
      <c r="BP43" s="49"/>
      <c r="BQ43" s="31"/>
      <c r="BS43" s="24"/>
      <c r="BT43" s="23"/>
      <c r="BU43" s="133"/>
      <c r="BV43" s="49"/>
      <c r="BW43" s="49"/>
      <c r="BX43" s="31"/>
      <c r="BZ43" s="24"/>
      <c r="CA43" s="23"/>
      <c r="CB43" s="133"/>
      <c r="CC43" s="49"/>
      <c r="CD43" s="49"/>
      <c r="CE43" s="31"/>
    </row>
    <row r="44" spans="1:83" s="27" customFormat="1" ht="15.75" customHeight="1" thickBot="1">
      <c r="A44" s="21" t="s">
        <v>37</v>
      </c>
      <c r="B44" s="16">
        <v>2240</v>
      </c>
      <c r="C44" s="49">
        <f>12600+7200</f>
        <v>19800</v>
      </c>
      <c r="D44" s="49"/>
      <c r="E44" s="49"/>
      <c r="F44" s="45">
        <f t="shared" si="150"/>
        <v>19800</v>
      </c>
      <c r="H44" s="21" t="s">
        <v>37</v>
      </c>
      <c r="I44" s="16">
        <v>2240</v>
      </c>
      <c r="J44" s="50">
        <f t="shared" si="104"/>
        <v>19800</v>
      </c>
      <c r="K44" s="49"/>
      <c r="L44" s="121">
        <v>391.29</v>
      </c>
      <c r="M44" s="45">
        <f t="shared" si="151"/>
        <v>19408.71</v>
      </c>
      <c r="O44" s="21" t="s">
        <v>37</v>
      </c>
      <c r="P44" s="16">
        <v>2240</v>
      </c>
      <c r="Q44" s="50">
        <f t="shared" si="105"/>
        <v>19408.71</v>
      </c>
      <c r="R44" s="49"/>
      <c r="S44" s="121">
        <v>501.86</v>
      </c>
      <c r="T44" s="45">
        <f t="shared" si="152"/>
        <v>18906.849999999999</v>
      </c>
      <c r="V44" s="21" t="s">
        <v>37</v>
      </c>
      <c r="W44" s="16">
        <v>2240</v>
      </c>
      <c r="X44" s="50">
        <f t="shared" si="106"/>
        <v>18906.849999999999</v>
      </c>
      <c r="Y44" s="49"/>
      <c r="Z44" s="121">
        <v>1741.29</v>
      </c>
      <c r="AA44" s="45">
        <f t="shared" si="153"/>
        <v>17165.559999999998</v>
      </c>
      <c r="AC44" s="21" t="s">
        <v>37</v>
      </c>
      <c r="AD44" s="16">
        <v>2240</v>
      </c>
      <c r="AE44" s="50">
        <f t="shared" si="107"/>
        <v>17165.559999999998</v>
      </c>
      <c r="AF44" s="49"/>
      <c r="AG44" s="121">
        <v>209.28</v>
      </c>
      <c r="AH44" s="45">
        <f t="shared" si="154"/>
        <v>16956.28</v>
      </c>
      <c r="AJ44" s="21" t="s">
        <v>37</v>
      </c>
      <c r="AK44" s="16">
        <v>2240</v>
      </c>
      <c r="AL44" s="50">
        <f t="shared" si="108"/>
        <v>16956.28</v>
      </c>
      <c r="AM44" s="49"/>
      <c r="AN44" s="121"/>
      <c r="AO44" s="45">
        <f t="shared" si="155"/>
        <v>16956.28</v>
      </c>
      <c r="AQ44" s="21" t="s">
        <v>37</v>
      </c>
      <c r="AR44" s="16">
        <v>2240</v>
      </c>
      <c r="AS44" s="50">
        <f t="shared" si="109"/>
        <v>16956.28</v>
      </c>
      <c r="AT44" s="121"/>
      <c r="AU44" s="121"/>
      <c r="AV44" s="45">
        <f t="shared" si="156"/>
        <v>16956.28</v>
      </c>
      <c r="AX44" s="21" t="s">
        <v>37</v>
      </c>
      <c r="AY44" s="16">
        <v>2240</v>
      </c>
      <c r="AZ44" s="50">
        <f t="shared" si="110"/>
        <v>16956.28</v>
      </c>
      <c r="BA44" s="49"/>
      <c r="BB44" s="49"/>
      <c r="BC44" s="45">
        <f t="shared" si="157"/>
        <v>16956.28</v>
      </c>
      <c r="BE44" s="21" t="s">
        <v>37</v>
      </c>
      <c r="BF44" s="16">
        <v>2240</v>
      </c>
      <c r="BG44" s="50">
        <f t="shared" si="111"/>
        <v>16956.28</v>
      </c>
      <c r="BH44" s="49"/>
      <c r="BI44" s="49"/>
      <c r="BJ44" s="45">
        <f t="shared" si="158"/>
        <v>16956.28</v>
      </c>
      <c r="BL44" s="21" t="s">
        <v>37</v>
      </c>
      <c r="BM44" s="16">
        <v>2240</v>
      </c>
      <c r="BN44" s="50">
        <f t="shared" si="112"/>
        <v>16956.28</v>
      </c>
      <c r="BO44" s="49"/>
      <c r="BP44" s="49"/>
      <c r="BQ44" s="45">
        <f t="shared" si="159"/>
        <v>16956.28</v>
      </c>
      <c r="BS44" s="21" t="s">
        <v>37</v>
      </c>
      <c r="BT44" s="16">
        <v>2240</v>
      </c>
      <c r="BU44" s="50">
        <f t="shared" si="113"/>
        <v>16956.28</v>
      </c>
      <c r="BV44" s="49"/>
      <c r="BW44" s="49"/>
      <c r="BX44" s="45">
        <f t="shared" si="160"/>
        <v>16956.28</v>
      </c>
      <c r="BZ44" s="21" t="s">
        <v>37</v>
      </c>
      <c r="CA44" s="16">
        <v>2240</v>
      </c>
      <c r="CB44" s="50">
        <f t="shared" si="114"/>
        <v>16956.28</v>
      </c>
      <c r="CC44" s="49"/>
      <c r="CD44" s="49"/>
      <c r="CE44" s="45">
        <f t="shared" si="161"/>
        <v>16956.28</v>
      </c>
    </row>
    <row r="45" spans="1:83" s="88" customFormat="1" ht="30.75" customHeight="1" thickBot="1">
      <c r="A45" s="34" t="s">
        <v>143</v>
      </c>
      <c r="B45" s="16">
        <v>2240</v>
      </c>
      <c r="C45" s="49"/>
      <c r="D45" s="49"/>
      <c r="E45" s="49"/>
      <c r="F45" s="45">
        <f t="shared" si="150"/>
        <v>0</v>
      </c>
      <c r="H45" s="34" t="s">
        <v>143</v>
      </c>
      <c r="I45" s="16">
        <v>2240</v>
      </c>
      <c r="J45" s="50">
        <f t="shared" si="104"/>
        <v>0</v>
      </c>
      <c r="K45" s="49"/>
      <c r="L45" s="121"/>
      <c r="M45" s="45">
        <f t="shared" si="151"/>
        <v>0</v>
      </c>
      <c r="O45" s="34" t="s">
        <v>143</v>
      </c>
      <c r="P45" s="16">
        <v>2240</v>
      </c>
      <c r="Q45" s="50">
        <f t="shared" si="105"/>
        <v>0</v>
      </c>
      <c r="R45" s="49">
        <v>40000</v>
      </c>
      <c r="S45" s="121"/>
      <c r="T45" s="45">
        <f t="shared" si="152"/>
        <v>40000</v>
      </c>
      <c r="V45" s="34" t="s">
        <v>143</v>
      </c>
      <c r="W45" s="16">
        <v>2240</v>
      </c>
      <c r="X45" s="50">
        <f t="shared" si="106"/>
        <v>40000</v>
      </c>
      <c r="Y45" s="49"/>
      <c r="Z45" s="121"/>
      <c r="AA45" s="45">
        <f t="shared" si="153"/>
        <v>40000</v>
      </c>
      <c r="AC45" s="34" t="s">
        <v>143</v>
      </c>
      <c r="AD45" s="16">
        <v>2240</v>
      </c>
      <c r="AE45" s="50">
        <f t="shared" si="107"/>
        <v>40000</v>
      </c>
      <c r="AF45" s="49"/>
      <c r="AG45" s="121">
        <v>39999.599999999999</v>
      </c>
      <c r="AH45" s="45">
        <f t="shared" si="154"/>
        <v>0.40000000000145519</v>
      </c>
      <c r="AJ45" s="34" t="s">
        <v>143</v>
      </c>
      <c r="AK45" s="16">
        <v>2240</v>
      </c>
      <c r="AL45" s="50">
        <f t="shared" si="108"/>
        <v>0.40000000000145519</v>
      </c>
      <c r="AM45" s="49"/>
      <c r="AN45" s="121"/>
      <c r="AO45" s="45">
        <f t="shared" si="155"/>
        <v>0.40000000000145519</v>
      </c>
      <c r="AQ45" s="34" t="s">
        <v>161</v>
      </c>
      <c r="AR45" s="16">
        <v>2240</v>
      </c>
      <c r="AS45" s="50">
        <f t="shared" si="109"/>
        <v>0.40000000000145519</v>
      </c>
      <c r="AT45" s="121">
        <v>77580</v>
      </c>
      <c r="AU45" s="121">
        <v>77580</v>
      </c>
      <c r="AV45" s="45">
        <f t="shared" si="156"/>
        <v>0.39999999999417923</v>
      </c>
      <c r="AX45" s="34" t="s">
        <v>143</v>
      </c>
      <c r="AY45" s="16">
        <v>2240</v>
      </c>
      <c r="AZ45" s="50">
        <f t="shared" si="110"/>
        <v>0.39999999999417923</v>
      </c>
      <c r="BA45" s="49"/>
      <c r="BB45" s="49"/>
      <c r="BC45" s="45">
        <f t="shared" si="157"/>
        <v>0.39999999999417923</v>
      </c>
      <c r="BE45" s="34" t="s">
        <v>143</v>
      </c>
      <c r="BF45" s="16">
        <v>2240</v>
      </c>
      <c r="BG45" s="50">
        <f t="shared" si="111"/>
        <v>0.39999999999417923</v>
      </c>
      <c r="BH45" s="49"/>
      <c r="BI45" s="49"/>
      <c r="BJ45" s="45">
        <f t="shared" si="158"/>
        <v>0.39999999999417923</v>
      </c>
      <c r="BL45" s="34" t="s">
        <v>143</v>
      </c>
      <c r="BM45" s="16">
        <v>2240</v>
      </c>
      <c r="BN45" s="50">
        <f t="shared" si="112"/>
        <v>0.39999999999417923</v>
      </c>
      <c r="BO45" s="49"/>
      <c r="BP45" s="49"/>
      <c r="BQ45" s="45">
        <f t="shared" si="159"/>
        <v>0.39999999999417923</v>
      </c>
      <c r="BS45" s="34" t="s">
        <v>143</v>
      </c>
      <c r="BT45" s="16">
        <v>2240</v>
      </c>
      <c r="BU45" s="50">
        <f t="shared" si="113"/>
        <v>0.39999999999417923</v>
      </c>
      <c r="BV45" s="49"/>
      <c r="BW45" s="49"/>
      <c r="BX45" s="45">
        <f t="shared" si="160"/>
        <v>0.39999999999417923</v>
      </c>
      <c r="BZ45" s="34" t="s">
        <v>143</v>
      </c>
      <c r="CA45" s="16">
        <v>2240</v>
      </c>
      <c r="CB45" s="50">
        <f t="shared" si="114"/>
        <v>0.39999999999417923</v>
      </c>
      <c r="CC45" s="49"/>
      <c r="CD45" s="49"/>
      <c r="CE45" s="45">
        <f t="shared" si="161"/>
        <v>0.39999999999417923</v>
      </c>
    </row>
    <row r="46" spans="1:83" s="88" customFormat="1" ht="15.75" customHeight="1" thickBot="1">
      <c r="A46" s="34" t="s">
        <v>144</v>
      </c>
      <c r="B46" s="16">
        <v>2240</v>
      </c>
      <c r="C46" s="49"/>
      <c r="D46" s="49"/>
      <c r="E46" s="49"/>
      <c r="F46" s="45">
        <f t="shared" si="150"/>
        <v>0</v>
      </c>
      <c r="H46" s="34" t="s">
        <v>144</v>
      </c>
      <c r="I46" s="16">
        <v>2240</v>
      </c>
      <c r="J46" s="50">
        <f t="shared" si="104"/>
        <v>0</v>
      </c>
      <c r="K46" s="49"/>
      <c r="L46" s="121"/>
      <c r="M46" s="45">
        <f t="shared" si="151"/>
        <v>0</v>
      </c>
      <c r="O46" s="34" t="s">
        <v>144</v>
      </c>
      <c r="P46" s="16">
        <v>2240</v>
      </c>
      <c r="Q46" s="50">
        <f t="shared" si="105"/>
        <v>0</v>
      </c>
      <c r="R46" s="49"/>
      <c r="S46" s="121"/>
      <c r="T46" s="45">
        <f t="shared" si="152"/>
        <v>0</v>
      </c>
      <c r="V46" s="34" t="s">
        <v>144</v>
      </c>
      <c r="W46" s="16">
        <v>2240</v>
      </c>
      <c r="X46" s="50">
        <f t="shared" si="106"/>
        <v>0</v>
      </c>
      <c r="Y46" s="49"/>
      <c r="Z46" s="121"/>
      <c r="AA46" s="45">
        <f t="shared" si="153"/>
        <v>0</v>
      </c>
      <c r="AC46" s="34" t="s">
        <v>144</v>
      </c>
      <c r="AD46" s="16">
        <v>2240</v>
      </c>
      <c r="AE46" s="50">
        <f t="shared" si="107"/>
        <v>0</v>
      </c>
      <c r="AF46" s="49"/>
      <c r="AG46" s="121"/>
      <c r="AH46" s="45">
        <f t="shared" si="154"/>
        <v>0</v>
      </c>
      <c r="AJ46" s="34" t="s">
        <v>144</v>
      </c>
      <c r="AK46" s="16">
        <v>2240</v>
      </c>
      <c r="AL46" s="50">
        <f t="shared" si="108"/>
        <v>0</v>
      </c>
      <c r="AM46" s="49"/>
      <c r="AN46" s="121"/>
      <c r="AO46" s="45">
        <f t="shared" si="155"/>
        <v>0</v>
      </c>
      <c r="AQ46" s="34" t="s">
        <v>144</v>
      </c>
      <c r="AR46" s="16">
        <v>2240</v>
      </c>
      <c r="AS46" s="50">
        <f t="shared" si="109"/>
        <v>0</v>
      </c>
      <c r="AT46" s="121"/>
      <c r="AU46" s="121"/>
      <c r="AV46" s="45">
        <f t="shared" si="156"/>
        <v>0</v>
      </c>
      <c r="AX46" s="34" t="s">
        <v>144</v>
      </c>
      <c r="AY46" s="16">
        <v>2240</v>
      </c>
      <c r="AZ46" s="50">
        <f t="shared" si="110"/>
        <v>0</v>
      </c>
      <c r="BA46" s="49"/>
      <c r="BB46" s="49"/>
      <c r="BC46" s="45">
        <f t="shared" si="157"/>
        <v>0</v>
      </c>
      <c r="BE46" s="34" t="s">
        <v>144</v>
      </c>
      <c r="BF46" s="16">
        <v>2240</v>
      </c>
      <c r="BG46" s="50">
        <f t="shared" si="111"/>
        <v>0</v>
      </c>
      <c r="BH46" s="49"/>
      <c r="BI46" s="49"/>
      <c r="BJ46" s="45">
        <f t="shared" si="158"/>
        <v>0</v>
      </c>
      <c r="BL46" s="34" t="s">
        <v>144</v>
      </c>
      <c r="BM46" s="16">
        <v>2240</v>
      </c>
      <c r="BN46" s="50">
        <f t="shared" si="112"/>
        <v>0</v>
      </c>
      <c r="BO46" s="49"/>
      <c r="BP46" s="49"/>
      <c r="BQ46" s="45">
        <f t="shared" si="159"/>
        <v>0</v>
      </c>
      <c r="BS46" s="34" t="s">
        <v>144</v>
      </c>
      <c r="BT46" s="16">
        <v>2240</v>
      </c>
      <c r="BU46" s="50">
        <f t="shared" si="113"/>
        <v>0</v>
      </c>
      <c r="BV46" s="49"/>
      <c r="BW46" s="49"/>
      <c r="BX46" s="45">
        <f t="shared" si="160"/>
        <v>0</v>
      </c>
      <c r="BZ46" s="34" t="s">
        <v>144</v>
      </c>
      <c r="CA46" s="16">
        <v>2240</v>
      </c>
      <c r="CB46" s="50">
        <f t="shared" si="114"/>
        <v>0</v>
      </c>
      <c r="CC46" s="49"/>
      <c r="CD46" s="49"/>
      <c r="CE46" s="45">
        <f t="shared" si="161"/>
        <v>0</v>
      </c>
    </row>
    <row r="47" spans="1:83" s="88" customFormat="1" ht="15.75" customHeight="1" thickBot="1">
      <c r="A47" s="89" t="s">
        <v>146</v>
      </c>
      <c r="B47" s="23">
        <v>2240</v>
      </c>
      <c r="C47" s="49"/>
      <c r="D47" s="49"/>
      <c r="E47" s="49"/>
      <c r="F47" s="45">
        <f t="shared" si="150"/>
        <v>0</v>
      </c>
      <c r="H47" s="89" t="s">
        <v>146</v>
      </c>
      <c r="I47" s="23">
        <v>2240</v>
      </c>
      <c r="J47" s="50">
        <f t="shared" si="104"/>
        <v>0</v>
      </c>
      <c r="K47" s="49"/>
      <c r="L47" s="121"/>
      <c r="M47" s="45">
        <f t="shared" si="151"/>
        <v>0</v>
      </c>
      <c r="O47" s="89" t="s">
        <v>146</v>
      </c>
      <c r="P47" s="23">
        <v>2240</v>
      </c>
      <c r="Q47" s="50">
        <f t="shared" si="105"/>
        <v>0</v>
      </c>
      <c r="R47" s="49"/>
      <c r="S47" s="121"/>
      <c r="T47" s="45">
        <f t="shared" si="152"/>
        <v>0</v>
      </c>
      <c r="V47" s="89" t="s">
        <v>146</v>
      </c>
      <c r="W47" s="23">
        <v>2240</v>
      </c>
      <c r="X47" s="50">
        <f t="shared" si="106"/>
        <v>0</v>
      </c>
      <c r="Y47" s="49"/>
      <c r="Z47" s="121"/>
      <c r="AA47" s="45">
        <f t="shared" si="153"/>
        <v>0</v>
      </c>
      <c r="AC47" s="89" t="s">
        <v>146</v>
      </c>
      <c r="AD47" s="23">
        <v>2240</v>
      </c>
      <c r="AE47" s="50">
        <f t="shared" si="107"/>
        <v>0</v>
      </c>
      <c r="AF47" s="49"/>
      <c r="AG47" s="121"/>
      <c r="AH47" s="45">
        <f t="shared" si="154"/>
        <v>0</v>
      </c>
      <c r="AJ47" s="89" t="s">
        <v>146</v>
      </c>
      <c r="AK47" s="23">
        <v>2240</v>
      </c>
      <c r="AL47" s="50">
        <f t="shared" si="108"/>
        <v>0</v>
      </c>
      <c r="AM47" s="49"/>
      <c r="AN47" s="121"/>
      <c r="AO47" s="45">
        <f t="shared" si="155"/>
        <v>0</v>
      </c>
      <c r="AQ47" s="89" t="s">
        <v>146</v>
      </c>
      <c r="AR47" s="23">
        <v>2240</v>
      </c>
      <c r="AS47" s="50">
        <f t="shared" si="109"/>
        <v>0</v>
      </c>
      <c r="AT47" s="121">
        <v>199999</v>
      </c>
      <c r="AU47" s="121"/>
      <c r="AV47" s="45">
        <f t="shared" si="156"/>
        <v>199999</v>
      </c>
      <c r="AX47" s="89" t="s">
        <v>146</v>
      </c>
      <c r="AY47" s="23">
        <v>2240</v>
      </c>
      <c r="AZ47" s="50">
        <f t="shared" si="110"/>
        <v>199999</v>
      </c>
      <c r="BA47" s="49"/>
      <c r="BB47" s="49"/>
      <c r="BC47" s="45">
        <f t="shared" si="157"/>
        <v>199999</v>
      </c>
      <c r="BE47" s="89" t="s">
        <v>146</v>
      </c>
      <c r="BF47" s="23">
        <v>2240</v>
      </c>
      <c r="BG47" s="50">
        <f t="shared" si="111"/>
        <v>199999</v>
      </c>
      <c r="BH47" s="49"/>
      <c r="BI47" s="49"/>
      <c r="BJ47" s="45">
        <f t="shared" si="158"/>
        <v>199999</v>
      </c>
      <c r="BL47" s="89" t="s">
        <v>146</v>
      </c>
      <c r="BM47" s="23">
        <v>2240</v>
      </c>
      <c r="BN47" s="50">
        <f t="shared" si="112"/>
        <v>199999</v>
      </c>
      <c r="BO47" s="49"/>
      <c r="BP47" s="49"/>
      <c r="BQ47" s="45">
        <f t="shared" si="159"/>
        <v>199999</v>
      </c>
      <c r="BS47" s="89" t="s">
        <v>146</v>
      </c>
      <c r="BT47" s="23">
        <v>2240</v>
      </c>
      <c r="BU47" s="50">
        <f t="shared" si="113"/>
        <v>199999</v>
      </c>
      <c r="BV47" s="49"/>
      <c r="BW47" s="49"/>
      <c r="BX47" s="45">
        <f t="shared" si="160"/>
        <v>199999</v>
      </c>
      <c r="BZ47" s="89" t="s">
        <v>146</v>
      </c>
      <c r="CA47" s="23">
        <v>2240</v>
      </c>
      <c r="CB47" s="50">
        <f t="shared" si="114"/>
        <v>199999</v>
      </c>
      <c r="CC47" s="49"/>
      <c r="CD47" s="49"/>
      <c r="CE47" s="45">
        <f t="shared" si="161"/>
        <v>199999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48"/>
      <c r="F48" s="45">
        <f t="shared" si="150"/>
        <v>0</v>
      </c>
      <c r="H48" s="21" t="s">
        <v>34</v>
      </c>
      <c r="I48" s="16">
        <v>2240</v>
      </c>
      <c r="J48" s="50">
        <f t="shared" si="104"/>
        <v>0</v>
      </c>
      <c r="K48" s="48"/>
      <c r="L48" s="121"/>
      <c r="M48" s="45">
        <f t="shared" si="151"/>
        <v>0</v>
      </c>
      <c r="O48" s="21" t="s">
        <v>34</v>
      </c>
      <c r="P48" s="16">
        <v>2240</v>
      </c>
      <c r="Q48" s="50">
        <f t="shared" si="105"/>
        <v>0</v>
      </c>
      <c r="R48" s="48"/>
      <c r="S48" s="121"/>
      <c r="T48" s="45">
        <f t="shared" si="152"/>
        <v>0</v>
      </c>
      <c r="V48" s="21" t="s">
        <v>34</v>
      </c>
      <c r="W48" s="16">
        <v>2240</v>
      </c>
      <c r="X48" s="50">
        <f t="shared" si="106"/>
        <v>0</v>
      </c>
      <c r="Y48" s="48"/>
      <c r="Z48" s="121"/>
      <c r="AA48" s="45">
        <f t="shared" si="153"/>
        <v>0</v>
      </c>
      <c r="AC48" s="21" t="s">
        <v>34</v>
      </c>
      <c r="AD48" s="16">
        <v>2240</v>
      </c>
      <c r="AE48" s="50">
        <f t="shared" si="107"/>
        <v>0</v>
      </c>
      <c r="AF48" s="48"/>
      <c r="AG48" s="121"/>
      <c r="AH48" s="45">
        <f t="shared" si="154"/>
        <v>0</v>
      </c>
      <c r="AJ48" s="21" t="s">
        <v>34</v>
      </c>
      <c r="AK48" s="16">
        <v>2240</v>
      </c>
      <c r="AL48" s="50">
        <f t="shared" si="108"/>
        <v>0</v>
      </c>
      <c r="AM48" s="48"/>
      <c r="AN48" s="121"/>
      <c r="AO48" s="45">
        <f t="shared" si="155"/>
        <v>0</v>
      </c>
      <c r="AQ48" s="21" t="s">
        <v>34</v>
      </c>
      <c r="AR48" s="16">
        <v>2240</v>
      </c>
      <c r="AS48" s="50">
        <f t="shared" si="109"/>
        <v>0</v>
      </c>
      <c r="AT48" s="121"/>
      <c r="AU48" s="121"/>
      <c r="AV48" s="45">
        <f t="shared" si="156"/>
        <v>0</v>
      </c>
      <c r="AX48" s="21" t="s">
        <v>34</v>
      </c>
      <c r="AY48" s="16">
        <v>2240</v>
      </c>
      <c r="AZ48" s="50">
        <f t="shared" si="110"/>
        <v>0</v>
      </c>
      <c r="BA48" s="48"/>
      <c r="BB48" s="48"/>
      <c r="BC48" s="45">
        <f t="shared" si="157"/>
        <v>0</v>
      </c>
      <c r="BE48" s="21" t="s">
        <v>34</v>
      </c>
      <c r="BF48" s="16">
        <v>2240</v>
      </c>
      <c r="BG48" s="50">
        <f t="shared" si="111"/>
        <v>0</v>
      </c>
      <c r="BH48" s="48"/>
      <c r="BI48" s="48"/>
      <c r="BJ48" s="45">
        <f t="shared" si="158"/>
        <v>0</v>
      </c>
      <c r="BL48" s="21" t="s">
        <v>34</v>
      </c>
      <c r="BM48" s="16">
        <v>2240</v>
      </c>
      <c r="BN48" s="50">
        <f t="shared" si="112"/>
        <v>0</v>
      </c>
      <c r="BO48" s="48"/>
      <c r="BP48" s="48"/>
      <c r="BQ48" s="45">
        <f t="shared" si="159"/>
        <v>0</v>
      </c>
      <c r="BS48" s="21" t="s">
        <v>34</v>
      </c>
      <c r="BT48" s="16">
        <v>2240</v>
      </c>
      <c r="BU48" s="50">
        <f t="shared" si="113"/>
        <v>0</v>
      </c>
      <c r="BV48" s="48"/>
      <c r="BW48" s="48"/>
      <c r="BX48" s="45">
        <f t="shared" si="160"/>
        <v>0</v>
      </c>
      <c r="BZ48" s="21" t="s">
        <v>34</v>
      </c>
      <c r="CA48" s="16">
        <v>2240</v>
      </c>
      <c r="CB48" s="50">
        <f t="shared" si="114"/>
        <v>0</v>
      </c>
      <c r="CC48" s="48"/>
      <c r="CD48" s="48"/>
      <c r="CE48" s="45">
        <f t="shared" si="161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1876595</v>
      </c>
      <c r="D49" s="47">
        <f t="shared" ref="D49:E49" si="162">SUM(D50:D54)</f>
        <v>0</v>
      </c>
      <c r="E49" s="120">
        <f t="shared" si="162"/>
        <v>3655.97</v>
      </c>
      <c r="F49" s="47">
        <f t="shared" ref="F49" si="163">C49+D49-E49</f>
        <v>1872939.03</v>
      </c>
      <c r="H49" s="29" t="s">
        <v>50</v>
      </c>
      <c r="I49" s="30">
        <v>2270</v>
      </c>
      <c r="J49" s="47">
        <f>SUM(J50:J54)</f>
        <v>1872939.03</v>
      </c>
      <c r="K49" s="120">
        <f>SUM(K50:K54)</f>
        <v>2930</v>
      </c>
      <c r="L49" s="120">
        <f>SUM(L50:L54)</f>
        <v>417123.77</v>
      </c>
      <c r="M49" s="47">
        <f t="shared" ref="M49" si="164">J49+K49-L49</f>
        <v>1458745.26</v>
      </c>
      <c r="O49" s="29" t="s">
        <v>50</v>
      </c>
      <c r="P49" s="30">
        <v>2270</v>
      </c>
      <c r="Q49" s="47">
        <f>SUM(Q50:Q54)</f>
        <v>1458745.26</v>
      </c>
      <c r="R49" s="47">
        <f>SUM(R50:R54)</f>
        <v>0</v>
      </c>
      <c r="S49" s="120">
        <f>SUM(S50:S54)</f>
        <v>3655.97</v>
      </c>
      <c r="T49" s="47">
        <f t="shared" ref="T49" si="165">Q49+R49-S49</f>
        <v>1455089.29</v>
      </c>
      <c r="V49" s="29" t="s">
        <v>50</v>
      </c>
      <c r="W49" s="30">
        <v>2270</v>
      </c>
      <c r="X49" s="47">
        <f>SUM(X50:X54)</f>
        <v>1455089.2899999998</v>
      </c>
      <c r="Y49" s="47">
        <f>SUM(Y50:Y54)</f>
        <v>0</v>
      </c>
      <c r="Z49" s="120">
        <f>SUM(Z50:Z54)</f>
        <v>414197.5</v>
      </c>
      <c r="AA49" s="47">
        <f t="shared" ref="AA49" si="166">X49+Y49-Z49</f>
        <v>1040891.7899999998</v>
      </c>
      <c r="AC49" s="29" t="s">
        <v>50</v>
      </c>
      <c r="AD49" s="30">
        <v>2270</v>
      </c>
      <c r="AE49" s="47">
        <f>SUM(AE50:AE54)</f>
        <v>1040891.7899999998</v>
      </c>
      <c r="AF49" s="47">
        <f>SUM(AF50:AF54)</f>
        <v>0</v>
      </c>
      <c r="AG49" s="120">
        <f>SUM(AG50:AG54)</f>
        <v>215699.64</v>
      </c>
      <c r="AH49" s="47">
        <f t="shared" ref="AH49" si="167">AE49+AF49-AG49</f>
        <v>825192.14999999979</v>
      </c>
      <c r="AJ49" s="29" t="s">
        <v>50</v>
      </c>
      <c r="AK49" s="30">
        <v>2270</v>
      </c>
      <c r="AL49" s="47">
        <f>SUM(AL50:AL54)</f>
        <v>825192.14999999979</v>
      </c>
      <c r="AM49" s="47">
        <f>SUM(AM50:AM54)</f>
        <v>104240</v>
      </c>
      <c r="AN49" s="120">
        <f>SUM(AN50:AN54)</f>
        <v>10414.620000000001</v>
      </c>
      <c r="AO49" s="47">
        <f t="shared" ref="AO49" si="168">AL49+AM49-AN49</f>
        <v>919017.5299999998</v>
      </c>
      <c r="AQ49" s="29" t="s">
        <v>50</v>
      </c>
      <c r="AR49" s="30">
        <v>2270</v>
      </c>
      <c r="AS49" s="47">
        <f>SUM(AS50:AS54)</f>
        <v>919017.5299999998</v>
      </c>
      <c r="AT49" s="47">
        <f>SUM(AT50:AT54)</f>
        <v>0</v>
      </c>
      <c r="AU49" s="120">
        <f>SUM(AU50:AU54)</f>
        <v>1679.36</v>
      </c>
      <c r="AV49" s="47">
        <f t="shared" ref="AV49" si="169">AS49+AT49-AU49</f>
        <v>917338.16999999981</v>
      </c>
      <c r="AX49" s="29" t="s">
        <v>50</v>
      </c>
      <c r="AY49" s="30">
        <v>2270</v>
      </c>
      <c r="AZ49" s="47">
        <f>SUM(AZ50:AZ54)</f>
        <v>917338.16999999981</v>
      </c>
      <c r="BA49" s="47">
        <f>SUM(BA50:BA54)</f>
        <v>0</v>
      </c>
      <c r="BB49" s="47">
        <f>SUM(BB50:BB54)</f>
        <v>0</v>
      </c>
      <c r="BC49" s="47">
        <f t="shared" ref="BC49" si="170">AZ49+BA49-BB49</f>
        <v>917338.16999999981</v>
      </c>
      <c r="BE49" s="29" t="s">
        <v>50</v>
      </c>
      <c r="BF49" s="30">
        <v>2270</v>
      </c>
      <c r="BG49" s="47">
        <f>SUM(BG50:BG54)</f>
        <v>917338.16999999981</v>
      </c>
      <c r="BH49" s="47">
        <f>SUM(BH50:BH54)</f>
        <v>0</v>
      </c>
      <c r="BI49" s="47">
        <f>SUM(BI50:BI54)</f>
        <v>0</v>
      </c>
      <c r="BJ49" s="47">
        <f t="shared" ref="BJ49" si="171">BG49+BH49-BI49</f>
        <v>917338.16999999981</v>
      </c>
      <c r="BL49" s="29" t="s">
        <v>50</v>
      </c>
      <c r="BM49" s="30">
        <v>2270</v>
      </c>
      <c r="BN49" s="47">
        <f>SUM(BN50:BN54)</f>
        <v>917338.16999999981</v>
      </c>
      <c r="BO49" s="47">
        <f>SUM(BO50:BO54)</f>
        <v>0</v>
      </c>
      <c r="BP49" s="47">
        <f>SUM(BP50:BP54)</f>
        <v>0</v>
      </c>
      <c r="BQ49" s="47">
        <f t="shared" ref="BQ49" si="172">BN49+BO49-BP49</f>
        <v>917338.16999999981</v>
      </c>
      <c r="BS49" s="29" t="s">
        <v>50</v>
      </c>
      <c r="BT49" s="30">
        <v>2270</v>
      </c>
      <c r="BU49" s="47">
        <f>SUM(BU50:BU54)</f>
        <v>917338.16999999981</v>
      </c>
      <c r="BV49" s="47">
        <f>SUM(BV50:BV54)</f>
        <v>0</v>
      </c>
      <c r="BW49" s="47">
        <f>SUM(BW50:BW54)</f>
        <v>0</v>
      </c>
      <c r="BX49" s="47">
        <f t="shared" ref="BX49" si="173">BU49+BV49-BW49</f>
        <v>917338.16999999981</v>
      </c>
      <c r="BZ49" s="29" t="s">
        <v>50</v>
      </c>
      <c r="CA49" s="30">
        <v>2270</v>
      </c>
      <c r="CB49" s="47">
        <f>SUM(CB50:CB54)</f>
        <v>917338.16999999981</v>
      </c>
      <c r="CC49" s="47">
        <f>SUM(CC50:CC54)</f>
        <v>0</v>
      </c>
      <c r="CD49" s="47">
        <f>SUM(CD50:CD54)</f>
        <v>0</v>
      </c>
      <c r="CE49" s="47">
        <f t="shared" ref="CE49" si="174">CB49+CC49-CD49</f>
        <v>917338.16999999981</v>
      </c>
    </row>
    <row r="50" spans="1:83" s="27" customFormat="1" ht="15.75" customHeight="1" thickBot="1">
      <c r="A50" s="21" t="s">
        <v>38</v>
      </c>
      <c r="B50" s="16">
        <v>2271</v>
      </c>
      <c r="C50" s="50">
        <v>1693736</v>
      </c>
      <c r="D50" s="50"/>
      <c r="E50" s="119"/>
      <c r="F50" s="45">
        <f t="shared" ref="F50:F64" si="175">C50+D50-E50</f>
        <v>1693736</v>
      </c>
      <c r="H50" s="21" t="s">
        <v>38</v>
      </c>
      <c r="I50" s="16">
        <v>2271</v>
      </c>
      <c r="J50" s="50">
        <f t="shared" si="104"/>
        <v>1693736</v>
      </c>
      <c r="K50" s="119"/>
      <c r="L50" s="119">
        <v>411329.59</v>
      </c>
      <c r="M50" s="45">
        <f t="shared" ref="M50:M64" si="176">J50+K50-L50</f>
        <v>1282406.4099999999</v>
      </c>
      <c r="O50" s="21" t="s">
        <v>38</v>
      </c>
      <c r="P50" s="16">
        <v>2271</v>
      </c>
      <c r="Q50" s="50">
        <f t="shared" si="105"/>
        <v>1282406.4099999999</v>
      </c>
      <c r="R50" s="50"/>
      <c r="S50" s="132"/>
      <c r="T50" s="45">
        <f t="shared" ref="T50:T64" si="177">Q50+R50-S50</f>
        <v>1282406.4099999999</v>
      </c>
      <c r="V50" s="21" t="s">
        <v>38</v>
      </c>
      <c r="W50" s="16">
        <v>2271</v>
      </c>
      <c r="X50" s="50">
        <f t="shared" si="106"/>
        <v>1282406.4099999999</v>
      </c>
      <c r="Y50" s="50"/>
      <c r="Z50" s="119">
        <v>411329.59</v>
      </c>
      <c r="AA50" s="45">
        <f t="shared" ref="AA50:AA64" si="178">X50+Y50-Z50</f>
        <v>871076.81999999983</v>
      </c>
      <c r="AC50" s="21" t="s">
        <v>38</v>
      </c>
      <c r="AD50" s="16">
        <v>2271</v>
      </c>
      <c r="AE50" s="50">
        <f t="shared" si="107"/>
        <v>871076.81999999983</v>
      </c>
      <c r="AF50" s="50"/>
      <c r="AG50" s="119">
        <v>196889.11</v>
      </c>
      <c r="AH50" s="45">
        <f t="shared" ref="AH50:AH64" si="179">AE50+AF50-AG50</f>
        <v>674187.70999999985</v>
      </c>
      <c r="AJ50" s="21" t="s">
        <v>38</v>
      </c>
      <c r="AK50" s="16">
        <v>2271</v>
      </c>
      <c r="AL50" s="50">
        <f t="shared" si="108"/>
        <v>674187.70999999985</v>
      </c>
      <c r="AM50" s="50"/>
      <c r="AN50" s="119"/>
      <c r="AO50" s="45">
        <f t="shared" ref="AO50:AO64" si="180">AL50+AM50-AN50</f>
        <v>674187.70999999985</v>
      </c>
      <c r="AQ50" s="21" t="s">
        <v>38</v>
      </c>
      <c r="AR50" s="16">
        <v>2271</v>
      </c>
      <c r="AS50" s="50">
        <f t="shared" si="109"/>
        <v>674187.70999999985</v>
      </c>
      <c r="AT50" s="50"/>
      <c r="AU50" s="119"/>
      <c r="AV50" s="45">
        <f t="shared" ref="AV50:AV64" si="181">AS50+AT50-AU50</f>
        <v>674187.70999999985</v>
      </c>
      <c r="AX50" s="21" t="s">
        <v>38</v>
      </c>
      <c r="AY50" s="16">
        <v>2271</v>
      </c>
      <c r="AZ50" s="50">
        <f t="shared" si="110"/>
        <v>674187.70999999985</v>
      </c>
      <c r="BA50" s="50"/>
      <c r="BB50" s="50"/>
      <c r="BC50" s="45">
        <f t="shared" ref="BC50:BC64" si="182">AZ50+BA50-BB50</f>
        <v>674187.70999999985</v>
      </c>
      <c r="BE50" s="21" t="s">
        <v>38</v>
      </c>
      <c r="BF50" s="16">
        <v>2271</v>
      </c>
      <c r="BG50" s="50">
        <f t="shared" si="111"/>
        <v>674187.70999999985</v>
      </c>
      <c r="BH50" s="50"/>
      <c r="BI50" s="50"/>
      <c r="BJ50" s="45">
        <f t="shared" ref="BJ50:BJ64" si="183">BG50+BH50-BI50</f>
        <v>674187.70999999985</v>
      </c>
      <c r="BL50" s="21" t="s">
        <v>38</v>
      </c>
      <c r="BM50" s="16">
        <v>2271</v>
      </c>
      <c r="BN50" s="50">
        <f t="shared" si="112"/>
        <v>674187.70999999985</v>
      </c>
      <c r="BO50" s="50"/>
      <c r="BP50" s="50"/>
      <c r="BQ50" s="45">
        <f t="shared" ref="BQ50:BQ64" si="184">BN50+BO50-BP50</f>
        <v>674187.70999999985</v>
      </c>
      <c r="BS50" s="21" t="s">
        <v>38</v>
      </c>
      <c r="BT50" s="16">
        <v>2271</v>
      </c>
      <c r="BU50" s="50">
        <f t="shared" si="113"/>
        <v>674187.70999999985</v>
      </c>
      <c r="BV50" s="50"/>
      <c r="BW50" s="50"/>
      <c r="BX50" s="45">
        <f t="shared" ref="BX50:BX64" si="185">BU50+BV50-BW50</f>
        <v>674187.70999999985</v>
      </c>
      <c r="BZ50" s="21" t="s">
        <v>38</v>
      </c>
      <c r="CA50" s="16">
        <v>2271</v>
      </c>
      <c r="CB50" s="50">
        <f t="shared" si="114"/>
        <v>674187.70999999985</v>
      </c>
      <c r="CC50" s="50"/>
      <c r="CD50" s="50"/>
      <c r="CE50" s="45">
        <f t="shared" ref="CE50:CE64" si="186">CB50+CC50-CD50</f>
        <v>674187.70999999985</v>
      </c>
    </row>
    <row r="51" spans="1:83" s="27" customFormat="1" ht="15.75" customHeight="1" thickBot="1">
      <c r="A51" s="21" t="s">
        <v>39</v>
      </c>
      <c r="B51" s="16">
        <v>2272</v>
      </c>
      <c r="C51" s="50">
        <v>24386</v>
      </c>
      <c r="D51" s="50"/>
      <c r="E51" s="119">
        <v>3655.97</v>
      </c>
      <c r="F51" s="45">
        <f t="shared" si="175"/>
        <v>20730.03</v>
      </c>
      <c r="H51" s="21" t="s">
        <v>39</v>
      </c>
      <c r="I51" s="16">
        <v>2272</v>
      </c>
      <c r="J51" s="50">
        <f t="shared" si="104"/>
        <v>20730.03</v>
      </c>
      <c r="K51" s="119"/>
      <c r="L51" s="119">
        <v>2867.91</v>
      </c>
      <c r="M51" s="45">
        <f t="shared" si="176"/>
        <v>17862.12</v>
      </c>
      <c r="O51" s="21" t="s">
        <v>39</v>
      </c>
      <c r="P51" s="16">
        <v>2272</v>
      </c>
      <c r="Q51" s="50">
        <f t="shared" si="105"/>
        <v>17862.12</v>
      </c>
      <c r="R51" s="50"/>
      <c r="S51" s="119">
        <v>3655.97</v>
      </c>
      <c r="T51" s="45">
        <f t="shared" si="177"/>
        <v>14206.15</v>
      </c>
      <c r="V51" s="21" t="s">
        <v>39</v>
      </c>
      <c r="W51" s="16">
        <v>2272</v>
      </c>
      <c r="X51" s="50">
        <f t="shared" si="106"/>
        <v>14206.15</v>
      </c>
      <c r="Y51" s="50"/>
      <c r="Z51" s="119">
        <v>2867.91</v>
      </c>
      <c r="AA51" s="45">
        <f t="shared" si="178"/>
        <v>11338.24</v>
      </c>
      <c r="AC51" s="21" t="s">
        <v>39</v>
      </c>
      <c r="AD51" s="16">
        <v>2272</v>
      </c>
      <c r="AE51" s="50">
        <f t="shared" si="107"/>
        <v>11338.24</v>
      </c>
      <c r="AF51" s="50"/>
      <c r="AG51" s="119">
        <v>1112.79</v>
      </c>
      <c r="AH51" s="45">
        <f t="shared" si="179"/>
        <v>10225.450000000001</v>
      </c>
      <c r="AJ51" s="21" t="s">
        <v>39</v>
      </c>
      <c r="AK51" s="16">
        <v>2272</v>
      </c>
      <c r="AL51" s="50">
        <f t="shared" si="108"/>
        <v>10225.450000000001</v>
      </c>
      <c r="AM51" s="50"/>
      <c r="AN51" s="119">
        <v>1846.35</v>
      </c>
      <c r="AO51" s="45">
        <f t="shared" si="180"/>
        <v>8379.1</v>
      </c>
      <c r="AQ51" s="21" t="s">
        <v>39</v>
      </c>
      <c r="AR51" s="16">
        <v>2272</v>
      </c>
      <c r="AS51" s="50">
        <f t="shared" si="109"/>
        <v>8379.1</v>
      </c>
      <c r="AT51" s="50"/>
      <c r="AU51" s="119">
        <v>1679.36</v>
      </c>
      <c r="AV51" s="45">
        <f t="shared" si="181"/>
        <v>6699.7400000000007</v>
      </c>
      <c r="AX51" s="21" t="s">
        <v>39</v>
      </c>
      <c r="AY51" s="16">
        <v>2272</v>
      </c>
      <c r="AZ51" s="50">
        <f t="shared" si="110"/>
        <v>6699.7400000000007</v>
      </c>
      <c r="BA51" s="50"/>
      <c r="BB51" s="50"/>
      <c r="BC51" s="45">
        <f t="shared" si="182"/>
        <v>6699.7400000000007</v>
      </c>
      <c r="BE51" s="21" t="s">
        <v>39</v>
      </c>
      <c r="BF51" s="16">
        <v>2272</v>
      </c>
      <c r="BG51" s="50">
        <f t="shared" si="111"/>
        <v>6699.7400000000007</v>
      </c>
      <c r="BH51" s="50"/>
      <c r="BI51" s="50"/>
      <c r="BJ51" s="45">
        <f t="shared" si="183"/>
        <v>6699.7400000000007</v>
      </c>
      <c r="BL51" s="21" t="s">
        <v>39</v>
      </c>
      <c r="BM51" s="16">
        <v>2272</v>
      </c>
      <c r="BN51" s="50">
        <f t="shared" si="112"/>
        <v>6699.7400000000007</v>
      </c>
      <c r="BO51" s="50"/>
      <c r="BP51" s="50"/>
      <c r="BQ51" s="45">
        <f t="shared" si="184"/>
        <v>6699.7400000000007</v>
      </c>
      <c r="BS51" s="21" t="s">
        <v>39</v>
      </c>
      <c r="BT51" s="16">
        <v>2272</v>
      </c>
      <c r="BU51" s="50">
        <f t="shared" si="113"/>
        <v>6699.7400000000007</v>
      </c>
      <c r="BV51" s="50"/>
      <c r="BW51" s="50"/>
      <c r="BX51" s="45">
        <f t="shared" si="185"/>
        <v>6699.7400000000007</v>
      </c>
      <c r="BZ51" s="21" t="s">
        <v>39</v>
      </c>
      <c r="CA51" s="16">
        <v>2272</v>
      </c>
      <c r="CB51" s="50">
        <f t="shared" si="114"/>
        <v>6699.7400000000007</v>
      </c>
      <c r="CC51" s="50"/>
      <c r="CD51" s="50"/>
      <c r="CE51" s="45">
        <f t="shared" si="186"/>
        <v>6699.7400000000007</v>
      </c>
    </row>
    <row r="52" spans="1:83" s="27" customFormat="1" ht="15.75" customHeight="1" thickBot="1">
      <c r="A52" s="21" t="s">
        <v>40</v>
      </c>
      <c r="B52" s="16">
        <v>2273</v>
      </c>
      <c r="C52" s="50">
        <v>146918</v>
      </c>
      <c r="D52" s="50"/>
      <c r="E52" s="119"/>
      <c r="F52" s="45">
        <f t="shared" si="175"/>
        <v>146918</v>
      </c>
      <c r="H52" s="21" t="s">
        <v>40</v>
      </c>
      <c r="I52" s="16">
        <v>2273</v>
      </c>
      <c r="J52" s="50">
        <f t="shared" si="104"/>
        <v>146918</v>
      </c>
      <c r="K52" s="119">
        <v>2825</v>
      </c>
      <c r="L52" s="119">
        <v>2821.56</v>
      </c>
      <c r="M52" s="45">
        <f t="shared" si="176"/>
        <v>146921.44</v>
      </c>
      <c r="O52" s="21" t="s">
        <v>40</v>
      </c>
      <c r="P52" s="16">
        <v>2273</v>
      </c>
      <c r="Q52" s="50">
        <f t="shared" si="105"/>
        <v>146921.44</v>
      </c>
      <c r="R52" s="50"/>
      <c r="S52" s="132"/>
      <c r="T52" s="45">
        <f t="shared" si="177"/>
        <v>146921.44</v>
      </c>
      <c r="V52" s="21" t="s">
        <v>40</v>
      </c>
      <c r="W52" s="16">
        <v>2273</v>
      </c>
      <c r="X52" s="50">
        <f t="shared" si="106"/>
        <v>146921.44</v>
      </c>
      <c r="Y52" s="50"/>
      <c r="Z52" s="119"/>
      <c r="AA52" s="45">
        <f t="shared" si="178"/>
        <v>146921.44</v>
      </c>
      <c r="AC52" s="21" t="s">
        <v>40</v>
      </c>
      <c r="AD52" s="16">
        <v>2273</v>
      </c>
      <c r="AE52" s="50">
        <f t="shared" si="107"/>
        <v>146921.44</v>
      </c>
      <c r="AF52" s="50"/>
      <c r="AG52" s="119">
        <v>16838.36</v>
      </c>
      <c r="AH52" s="45">
        <f t="shared" si="179"/>
        <v>130083.08</v>
      </c>
      <c r="AJ52" s="21" t="s">
        <v>40</v>
      </c>
      <c r="AK52" s="16">
        <v>2273</v>
      </c>
      <c r="AL52" s="50">
        <f t="shared" si="108"/>
        <v>130083.08</v>
      </c>
      <c r="AM52" s="50">
        <v>104240</v>
      </c>
      <c r="AN52" s="119">
        <v>8268.6</v>
      </c>
      <c r="AO52" s="45">
        <f t="shared" si="180"/>
        <v>226054.48</v>
      </c>
      <c r="AQ52" s="21" t="s">
        <v>40</v>
      </c>
      <c r="AR52" s="16">
        <v>2273</v>
      </c>
      <c r="AS52" s="50">
        <f t="shared" si="109"/>
        <v>226054.48</v>
      </c>
      <c r="AT52" s="50"/>
      <c r="AU52" s="119"/>
      <c r="AV52" s="45">
        <f t="shared" si="181"/>
        <v>226054.48</v>
      </c>
      <c r="AX52" s="21" t="s">
        <v>40</v>
      </c>
      <c r="AY52" s="16">
        <v>2273</v>
      </c>
      <c r="AZ52" s="50">
        <f t="shared" si="110"/>
        <v>226054.48</v>
      </c>
      <c r="BA52" s="50"/>
      <c r="BB52" s="50"/>
      <c r="BC52" s="45">
        <f t="shared" si="182"/>
        <v>226054.48</v>
      </c>
      <c r="BE52" s="21" t="s">
        <v>40</v>
      </c>
      <c r="BF52" s="16">
        <v>2273</v>
      </c>
      <c r="BG52" s="50">
        <f t="shared" si="111"/>
        <v>226054.48</v>
      </c>
      <c r="BH52" s="50"/>
      <c r="BI52" s="50"/>
      <c r="BJ52" s="45">
        <f t="shared" si="183"/>
        <v>226054.48</v>
      </c>
      <c r="BL52" s="21" t="s">
        <v>40</v>
      </c>
      <c r="BM52" s="16">
        <v>2273</v>
      </c>
      <c r="BN52" s="50">
        <f t="shared" si="112"/>
        <v>226054.48</v>
      </c>
      <c r="BO52" s="50"/>
      <c r="BP52" s="50"/>
      <c r="BQ52" s="45">
        <f t="shared" si="184"/>
        <v>226054.48</v>
      </c>
      <c r="BS52" s="21" t="s">
        <v>40</v>
      </c>
      <c r="BT52" s="16">
        <v>2273</v>
      </c>
      <c r="BU52" s="50">
        <f t="shared" si="113"/>
        <v>226054.48</v>
      </c>
      <c r="BV52" s="50"/>
      <c r="BW52" s="50"/>
      <c r="BX52" s="45">
        <f t="shared" si="185"/>
        <v>226054.48</v>
      </c>
      <c r="BZ52" s="21" t="s">
        <v>40</v>
      </c>
      <c r="CA52" s="16">
        <v>2273</v>
      </c>
      <c r="CB52" s="50">
        <f t="shared" si="114"/>
        <v>226054.48</v>
      </c>
      <c r="CC52" s="50"/>
      <c r="CD52" s="50"/>
      <c r="CE52" s="45">
        <f t="shared" si="186"/>
        <v>226054.48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75"/>
        <v>0</v>
      </c>
      <c r="H53" s="21" t="s">
        <v>42</v>
      </c>
      <c r="I53" s="16">
        <v>2274</v>
      </c>
      <c r="J53" s="50">
        <f t="shared" si="104"/>
        <v>0</v>
      </c>
      <c r="K53" s="119"/>
      <c r="L53" s="119"/>
      <c r="M53" s="45">
        <f t="shared" si="176"/>
        <v>0</v>
      </c>
      <c r="O53" s="21" t="s">
        <v>42</v>
      </c>
      <c r="P53" s="16">
        <v>2274</v>
      </c>
      <c r="Q53" s="50">
        <f t="shared" si="105"/>
        <v>0</v>
      </c>
      <c r="R53" s="50"/>
      <c r="S53" s="132"/>
      <c r="T53" s="45">
        <f t="shared" si="177"/>
        <v>0</v>
      </c>
      <c r="V53" s="21" t="s">
        <v>42</v>
      </c>
      <c r="W53" s="16">
        <v>2274</v>
      </c>
      <c r="X53" s="50">
        <f t="shared" si="106"/>
        <v>0</v>
      </c>
      <c r="Y53" s="50"/>
      <c r="Z53" s="119"/>
      <c r="AA53" s="45">
        <f t="shared" si="178"/>
        <v>0</v>
      </c>
      <c r="AC53" s="21" t="s">
        <v>42</v>
      </c>
      <c r="AD53" s="16">
        <v>2274</v>
      </c>
      <c r="AE53" s="50">
        <f t="shared" si="107"/>
        <v>0</v>
      </c>
      <c r="AF53" s="50"/>
      <c r="AG53" s="119"/>
      <c r="AH53" s="45">
        <f t="shared" si="179"/>
        <v>0</v>
      </c>
      <c r="AJ53" s="21" t="s">
        <v>42</v>
      </c>
      <c r="AK53" s="16">
        <v>2274</v>
      </c>
      <c r="AL53" s="50">
        <f t="shared" si="108"/>
        <v>0</v>
      </c>
      <c r="AM53" s="50"/>
      <c r="AN53" s="119"/>
      <c r="AO53" s="45">
        <f t="shared" si="180"/>
        <v>0</v>
      </c>
      <c r="AQ53" s="21" t="s">
        <v>42</v>
      </c>
      <c r="AR53" s="16">
        <v>2274</v>
      </c>
      <c r="AS53" s="50">
        <f t="shared" si="109"/>
        <v>0</v>
      </c>
      <c r="AT53" s="50"/>
      <c r="AU53" s="119"/>
      <c r="AV53" s="45">
        <f t="shared" si="181"/>
        <v>0</v>
      </c>
      <c r="AX53" s="21" t="s">
        <v>42</v>
      </c>
      <c r="AY53" s="16">
        <v>2274</v>
      </c>
      <c r="AZ53" s="50">
        <f t="shared" si="110"/>
        <v>0</v>
      </c>
      <c r="BA53" s="50"/>
      <c r="BB53" s="50"/>
      <c r="BC53" s="45">
        <f t="shared" si="182"/>
        <v>0</v>
      </c>
      <c r="BE53" s="21" t="s">
        <v>42</v>
      </c>
      <c r="BF53" s="16">
        <v>2274</v>
      </c>
      <c r="BG53" s="50">
        <f t="shared" si="111"/>
        <v>0</v>
      </c>
      <c r="BH53" s="50"/>
      <c r="BI53" s="50"/>
      <c r="BJ53" s="45">
        <f t="shared" si="183"/>
        <v>0</v>
      </c>
      <c r="BL53" s="21" t="s">
        <v>42</v>
      </c>
      <c r="BM53" s="16">
        <v>2274</v>
      </c>
      <c r="BN53" s="50">
        <f t="shared" si="112"/>
        <v>0</v>
      </c>
      <c r="BO53" s="50"/>
      <c r="BP53" s="50"/>
      <c r="BQ53" s="45">
        <f t="shared" si="184"/>
        <v>0</v>
      </c>
      <c r="BS53" s="21" t="s">
        <v>42</v>
      </c>
      <c r="BT53" s="16">
        <v>2274</v>
      </c>
      <c r="BU53" s="50">
        <f t="shared" si="113"/>
        <v>0</v>
      </c>
      <c r="BV53" s="50"/>
      <c r="BW53" s="50"/>
      <c r="BX53" s="45">
        <f t="shared" si="185"/>
        <v>0</v>
      </c>
      <c r="BZ53" s="21" t="s">
        <v>42</v>
      </c>
      <c r="CA53" s="16">
        <v>2274</v>
      </c>
      <c r="CB53" s="50">
        <f t="shared" si="114"/>
        <v>0</v>
      </c>
      <c r="CC53" s="50"/>
      <c r="CD53" s="50"/>
      <c r="CE53" s="45">
        <f t="shared" si="186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11555</v>
      </c>
      <c r="D54" s="49"/>
      <c r="E54" s="119"/>
      <c r="F54" s="45">
        <f>C54+D54-E54</f>
        <v>11555</v>
      </c>
      <c r="H54" s="21" t="s">
        <v>36</v>
      </c>
      <c r="I54" s="16">
        <v>2275</v>
      </c>
      <c r="J54" s="50">
        <f>F54</f>
        <v>11555</v>
      </c>
      <c r="K54" s="119">
        <v>105</v>
      </c>
      <c r="L54" s="119">
        <v>104.71</v>
      </c>
      <c r="M54" s="45">
        <f>J54+K54-L54</f>
        <v>11555.29</v>
      </c>
      <c r="O54" s="21" t="s">
        <v>36</v>
      </c>
      <c r="P54" s="16">
        <v>2275</v>
      </c>
      <c r="Q54" s="50">
        <f>M54</f>
        <v>11555.29</v>
      </c>
      <c r="R54" s="49"/>
      <c r="S54" s="132"/>
      <c r="T54" s="45">
        <f>Q54+R54-S54</f>
        <v>11555.29</v>
      </c>
      <c r="V54" s="21" t="s">
        <v>36</v>
      </c>
      <c r="W54" s="16">
        <v>2275</v>
      </c>
      <c r="X54" s="50">
        <f>T54</f>
        <v>11555.29</v>
      </c>
      <c r="Y54" s="49"/>
      <c r="Z54" s="119"/>
      <c r="AA54" s="45">
        <f>X54+Y54-Z54</f>
        <v>11555.29</v>
      </c>
      <c r="AC54" s="21" t="s">
        <v>36</v>
      </c>
      <c r="AD54" s="16">
        <v>2275</v>
      </c>
      <c r="AE54" s="50">
        <f>AA54</f>
        <v>11555.29</v>
      </c>
      <c r="AF54" s="49"/>
      <c r="AG54" s="119">
        <v>859.38</v>
      </c>
      <c r="AH54" s="45">
        <f>AE54+AF54-AG54</f>
        <v>10695.910000000002</v>
      </c>
      <c r="AJ54" s="21" t="s">
        <v>36</v>
      </c>
      <c r="AK54" s="16">
        <v>2275</v>
      </c>
      <c r="AL54" s="50">
        <f>AH54</f>
        <v>10695.910000000002</v>
      </c>
      <c r="AM54" s="49"/>
      <c r="AN54" s="119">
        <v>299.67</v>
      </c>
      <c r="AO54" s="45">
        <f>AL54+AM54-AN54</f>
        <v>10396.240000000002</v>
      </c>
      <c r="AQ54" s="21" t="s">
        <v>36</v>
      </c>
      <c r="AR54" s="16">
        <v>2275</v>
      </c>
      <c r="AS54" s="50">
        <f>AO54</f>
        <v>10396.240000000002</v>
      </c>
      <c r="AT54" s="49"/>
      <c r="AU54" s="119"/>
      <c r="AV54" s="45">
        <f>AS54+AT54-AU54</f>
        <v>10396.240000000002</v>
      </c>
      <c r="AX54" s="21" t="s">
        <v>36</v>
      </c>
      <c r="AY54" s="16">
        <v>2275</v>
      </c>
      <c r="AZ54" s="50">
        <f>AV54</f>
        <v>10396.240000000002</v>
      </c>
      <c r="BA54" s="49"/>
      <c r="BB54" s="49"/>
      <c r="BC54" s="45">
        <f>AZ54+BA54-BB54</f>
        <v>10396.240000000002</v>
      </c>
      <c r="BE54" s="21" t="s">
        <v>36</v>
      </c>
      <c r="BF54" s="16">
        <v>2275</v>
      </c>
      <c r="BG54" s="50">
        <f>BC54</f>
        <v>10396.240000000002</v>
      </c>
      <c r="BH54" s="49"/>
      <c r="BI54" s="49"/>
      <c r="BJ54" s="45">
        <f>BG54+BH54-BI54</f>
        <v>10396.240000000002</v>
      </c>
      <c r="BL54" s="21" t="s">
        <v>36</v>
      </c>
      <c r="BM54" s="16">
        <v>2275</v>
      </c>
      <c r="BN54" s="50">
        <f>BJ54</f>
        <v>10396.240000000002</v>
      </c>
      <c r="BO54" s="49"/>
      <c r="BP54" s="49"/>
      <c r="BQ54" s="45">
        <f>BN54+BO54-BP54</f>
        <v>10396.240000000002</v>
      </c>
      <c r="BS54" s="21" t="s">
        <v>36</v>
      </c>
      <c r="BT54" s="16">
        <v>2275</v>
      </c>
      <c r="BU54" s="50">
        <f>BQ54</f>
        <v>10396.240000000002</v>
      </c>
      <c r="BV54" s="49"/>
      <c r="BW54" s="49"/>
      <c r="BX54" s="45">
        <f>BU54+BV54-BW54</f>
        <v>10396.240000000002</v>
      </c>
      <c r="BZ54" s="21" t="s">
        <v>36</v>
      </c>
      <c r="CA54" s="16">
        <v>2275</v>
      </c>
      <c r="CB54" s="50">
        <f>BX54</f>
        <v>10396.240000000002</v>
      </c>
      <c r="CC54" s="49"/>
      <c r="CD54" s="49"/>
      <c r="CE54" s="45">
        <f>CB54+CC54-CD54</f>
        <v>10396.240000000002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594</v>
      </c>
      <c r="D55" s="111">
        <f t="shared" ref="D55:E55" si="187">D56</f>
        <v>0</v>
      </c>
      <c r="E55" s="111">
        <f t="shared" si="187"/>
        <v>0</v>
      </c>
      <c r="F55" s="107">
        <f>C55+D55-E55</f>
        <v>594</v>
      </c>
      <c r="H55" s="109" t="s">
        <v>44</v>
      </c>
      <c r="I55" s="110">
        <v>2700</v>
      </c>
      <c r="J55" s="111">
        <f>J56</f>
        <v>594</v>
      </c>
      <c r="K55" s="111">
        <f t="shared" ref="K55:L55" si="188">K56</f>
        <v>0</v>
      </c>
      <c r="L55" s="111">
        <f t="shared" si="188"/>
        <v>0</v>
      </c>
      <c r="M55" s="107">
        <f>J55+K55-L55</f>
        <v>594</v>
      </c>
      <c r="O55" s="109" t="s">
        <v>44</v>
      </c>
      <c r="P55" s="110">
        <v>2700</v>
      </c>
      <c r="Q55" s="111">
        <f>Q56</f>
        <v>594</v>
      </c>
      <c r="R55" s="111">
        <f t="shared" ref="R55:S55" si="189">R56</f>
        <v>0</v>
      </c>
      <c r="S55" s="111">
        <f t="shared" si="189"/>
        <v>0</v>
      </c>
      <c r="T55" s="107">
        <f>Q55+R55-S55</f>
        <v>594</v>
      </c>
      <c r="V55" s="109" t="s">
        <v>44</v>
      </c>
      <c r="W55" s="110">
        <v>2700</v>
      </c>
      <c r="X55" s="111">
        <f>X56</f>
        <v>594</v>
      </c>
      <c r="Y55" s="111">
        <f t="shared" ref="Y55:Z55" si="190">Y56</f>
        <v>0</v>
      </c>
      <c r="Z55" s="111">
        <f t="shared" si="190"/>
        <v>0</v>
      </c>
      <c r="AA55" s="107">
        <f>X55+Y55-Z55</f>
        <v>594</v>
      </c>
      <c r="AC55" s="109" t="s">
        <v>44</v>
      </c>
      <c r="AD55" s="110">
        <v>2700</v>
      </c>
      <c r="AE55" s="111">
        <f>AE56</f>
        <v>594</v>
      </c>
      <c r="AF55" s="111">
        <f t="shared" ref="AF55:AG55" si="191">AF56</f>
        <v>0</v>
      </c>
      <c r="AG55" s="111">
        <f t="shared" si="191"/>
        <v>0</v>
      </c>
      <c r="AH55" s="107">
        <f>AE55+AF55-AG55</f>
        <v>594</v>
      </c>
      <c r="AJ55" s="109" t="s">
        <v>44</v>
      </c>
      <c r="AK55" s="110">
        <v>2700</v>
      </c>
      <c r="AL55" s="111">
        <f>AL56</f>
        <v>594</v>
      </c>
      <c r="AM55" s="111">
        <f t="shared" ref="AM55:AN55" si="192">AM56</f>
        <v>0</v>
      </c>
      <c r="AN55" s="111">
        <f t="shared" si="192"/>
        <v>0</v>
      </c>
      <c r="AO55" s="107">
        <f>AL55+AM55-AN55</f>
        <v>594</v>
      </c>
      <c r="AQ55" s="109" t="s">
        <v>44</v>
      </c>
      <c r="AR55" s="110">
        <v>2700</v>
      </c>
      <c r="AS55" s="111">
        <f>AS56</f>
        <v>594</v>
      </c>
      <c r="AT55" s="111">
        <f t="shared" ref="AT55:AU55" si="193">AT56</f>
        <v>0</v>
      </c>
      <c r="AU55" s="111">
        <f t="shared" si="193"/>
        <v>0</v>
      </c>
      <c r="AV55" s="107">
        <f>AS55+AT55-AU55</f>
        <v>594</v>
      </c>
      <c r="AX55" s="109" t="s">
        <v>44</v>
      </c>
      <c r="AY55" s="110">
        <v>2700</v>
      </c>
      <c r="AZ55" s="111">
        <f>AZ56</f>
        <v>594</v>
      </c>
      <c r="BA55" s="111">
        <f t="shared" ref="BA55:BB55" si="194">BA56</f>
        <v>0</v>
      </c>
      <c r="BB55" s="111">
        <f t="shared" si="194"/>
        <v>0</v>
      </c>
      <c r="BC55" s="107">
        <f>AZ55+BA55-BB55</f>
        <v>594</v>
      </c>
      <c r="BE55" s="109" t="s">
        <v>44</v>
      </c>
      <c r="BF55" s="110">
        <v>2700</v>
      </c>
      <c r="BG55" s="111">
        <f>BG56</f>
        <v>594</v>
      </c>
      <c r="BH55" s="111">
        <f t="shared" ref="BH55:BI55" si="195">BH56</f>
        <v>0</v>
      </c>
      <c r="BI55" s="111">
        <f t="shared" si="195"/>
        <v>0</v>
      </c>
      <c r="BJ55" s="107">
        <f>BG55+BH55-BI55</f>
        <v>594</v>
      </c>
      <c r="BL55" s="109" t="s">
        <v>44</v>
      </c>
      <c r="BM55" s="110">
        <v>2700</v>
      </c>
      <c r="BN55" s="111">
        <f>BN56</f>
        <v>594</v>
      </c>
      <c r="BO55" s="111">
        <f t="shared" ref="BO55:BP55" si="196">BO56</f>
        <v>0</v>
      </c>
      <c r="BP55" s="111">
        <f t="shared" si="196"/>
        <v>0</v>
      </c>
      <c r="BQ55" s="107">
        <f>BN55+BO55-BP55</f>
        <v>594</v>
      </c>
      <c r="BS55" s="109" t="s">
        <v>44</v>
      </c>
      <c r="BT55" s="110">
        <v>2700</v>
      </c>
      <c r="BU55" s="111">
        <f>BU56</f>
        <v>594</v>
      </c>
      <c r="BV55" s="111">
        <f t="shared" ref="BV55:BW55" si="197">BV56</f>
        <v>0</v>
      </c>
      <c r="BW55" s="111">
        <f t="shared" si="197"/>
        <v>0</v>
      </c>
      <c r="BX55" s="107">
        <f>BU55+BV55-BW55</f>
        <v>594</v>
      </c>
      <c r="BZ55" s="109" t="s">
        <v>44</v>
      </c>
      <c r="CA55" s="110">
        <v>2700</v>
      </c>
      <c r="CB55" s="111">
        <f>CB56</f>
        <v>594</v>
      </c>
      <c r="CC55" s="111">
        <f t="shared" ref="CC55:CD55" si="198">CC56</f>
        <v>0</v>
      </c>
      <c r="CD55" s="111">
        <f t="shared" si="198"/>
        <v>0</v>
      </c>
      <c r="CE55" s="107">
        <f>CB55+CC55-CD55</f>
        <v>594</v>
      </c>
    </row>
    <row r="56" spans="1:83" s="27" customFormat="1" ht="15.75" customHeight="1" thickBot="1">
      <c r="A56" s="21" t="s">
        <v>46</v>
      </c>
      <c r="B56" s="16">
        <v>2730</v>
      </c>
      <c r="C56" s="50">
        <v>594</v>
      </c>
      <c r="D56" s="50"/>
      <c r="E56" s="50"/>
      <c r="F56" s="45">
        <f t="shared" si="175"/>
        <v>594</v>
      </c>
      <c r="H56" s="21" t="s">
        <v>46</v>
      </c>
      <c r="I56" s="16">
        <v>2730</v>
      </c>
      <c r="J56" s="50">
        <f t="shared" si="104"/>
        <v>594</v>
      </c>
      <c r="K56" s="50"/>
      <c r="L56" s="50"/>
      <c r="M56" s="45">
        <f t="shared" si="176"/>
        <v>594</v>
      </c>
      <c r="O56" s="21" t="s">
        <v>46</v>
      </c>
      <c r="P56" s="16">
        <v>2730</v>
      </c>
      <c r="Q56" s="50">
        <f t="shared" si="105"/>
        <v>594</v>
      </c>
      <c r="R56" s="50"/>
      <c r="S56" s="50"/>
      <c r="T56" s="45">
        <f t="shared" si="177"/>
        <v>594</v>
      </c>
      <c r="V56" s="21" t="s">
        <v>46</v>
      </c>
      <c r="W56" s="16">
        <v>2730</v>
      </c>
      <c r="X56" s="50">
        <f t="shared" si="106"/>
        <v>594</v>
      </c>
      <c r="Y56" s="50"/>
      <c r="Z56" s="50"/>
      <c r="AA56" s="45">
        <f t="shared" si="178"/>
        <v>594</v>
      </c>
      <c r="AC56" s="21" t="s">
        <v>46</v>
      </c>
      <c r="AD56" s="16">
        <v>2730</v>
      </c>
      <c r="AE56" s="50">
        <f t="shared" si="107"/>
        <v>594</v>
      </c>
      <c r="AF56" s="50"/>
      <c r="AG56" s="50"/>
      <c r="AH56" s="45">
        <f t="shared" si="179"/>
        <v>594</v>
      </c>
      <c r="AJ56" s="21" t="s">
        <v>46</v>
      </c>
      <c r="AK56" s="16">
        <v>2730</v>
      </c>
      <c r="AL56" s="50">
        <f t="shared" si="108"/>
        <v>594</v>
      </c>
      <c r="AM56" s="50"/>
      <c r="AN56" s="50"/>
      <c r="AO56" s="45">
        <f t="shared" si="180"/>
        <v>594</v>
      </c>
      <c r="AQ56" s="21" t="s">
        <v>46</v>
      </c>
      <c r="AR56" s="16">
        <v>2730</v>
      </c>
      <c r="AS56" s="50">
        <f t="shared" si="109"/>
        <v>594</v>
      </c>
      <c r="AT56" s="50"/>
      <c r="AU56" s="50"/>
      <c r="AV56" s="45">
        <f t="shared" si="181"/>
        <v>594</v>
      </c>
      <c r="AX56" s="21" t="s">
        <v>46</v>
      </c>
      <c r="AY56" s="16">
        <v>2730</v>
      </c>
      <c r="AZ56" s="50">
        <f t="shared" si="110"/>
        <v>594</v>
      </c>
      <c r="BA56" s="50"/>
      <c r="BB56" s="50"/>
      <c r="BC56" s="45">
        <f t="shared" si="182"/>
        <v>594</v>
      </c>
      <c r="BE56" s="21" t="s">
        <v>46</v>
      </c>
      <c r="BF56" s="16">
        <v>2730</v>
      </c>
      <c r="BG56" s="50">
        <f t="shared" si="111"/>
        <v>594</v>
      </c>
      <c r="BH56" s="50"/>
      <c r="BI56" s="50"/>
      <c r="BJ56" s="45">
        <f t="shared" si="183"/>
        <v>594</v>
      </c>
      <c r="BL56" s="21" t="s">
        <v>46</v>
      </c>
      <c r="BM56" s="16">
        <v>2730</v>
      </c>
      <c r="BN56" s="50">
        <f t="shared" si="112"/>
        <v>594</v>
      </c>
      <c r="BO56" s="50"/>
      <c r="BP56" s="50"/>
      <c r="BQ56" s="45">
        <f t="shared" si="184"/>
        <v>594</v>
      </c>
      <c r="BS56" s="21" t="s">
        <v>46</v>
      </c>
      <c r="BT56" s="16">
        <v>2730</v>
      </c>
      <c r="BU56" s="50">
        <f t="shared" si="113"/>
        <v>594</v>
      </c>
      <c r="BV56" s="50"/>
      <c r="BW56" s="50"/>
      <c r="BX56" s="45">
        <f t="shared" si="185"/>
        <v>594</v>
      </c>
      <c r="BZ56" s="21" t="s">
        <v>46</v>
      </c>
      <c r="CA56" s="16">
        <v>2730</v>
      </c>
      <c r="CB56" s="50">
        <f t="shared" si="114"/>
        <v>594</v>
      </c>
      <c r="CC56" s="50"/>
      <c r="CD56" s="50"/>
      <c r="CE56" s="45">
        <f t="shared" si="186"/>
        <v>594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E57" si="199">D58</f>
        <v>0</v>
      </c>
      <c r="E57" s="99">
        <f t="shared" si="199"/>
        <v>0</v>
      </c>
      <c r="F57" s="99">
        <f t="shared" ref="F57" si="200">F58</f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201">K58</f>
        <v>0</v>
      </c>
      <c r="L57" s="99">
        <f t="shared" si="201"/>
        <v>0</v>
      </c>
      <c r="M57" s="99">
        <f t="shared" si="201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202">R58</f>
        <v>51527</v>
      </c>
      <c r="S57" s="99">
        <f t="shared" si="202"/>
        <v>0</v>
      </c>
      <c r="T57" s="99">
        <f t="shared" si="202"/>
        <v>51527</v>
      </c>
      <c r="V57" s="97" t="s">
        <v>48</v>
      </c>
      <c r="W57" s="98">
        <v>3000</v>
      </c>
      <c r="X57" s="99">
        <f>X58</f>
        <v>51527</v>
      </c>
      <c r="Y57" s="99">
        <f t="shared" ref="Y57:AA57" si="203">Y58</f>
        <v>0</v>
      </c>
      <c r="Z57" s="99">
        <f t="shared" si="203"/>
        <v>0</v>
      </c>
      <c r="AA57" s="99">
        <f t="shared" si="203"/>
        <v>51527</v>
      </c>
      <c r="AC57" s="97" t="s">
        <v>48</v>
      </c>
      <c r="AD57" s="98">
        <v>3000</v>
      </c>
      <c r="AE57" s="99">
        <f>AE58</f>
        <v>51527</v>
      </c>
      <c r="AF57" s="99">
        <f t="shared" ref="AF57:AH57" si="204">AF58</f>
        <v>0</v>
      </c>
      <c r="AG57" s="99">
        <f t="shared" si="204"/>
        <v>0</v>
      </c>
      <c r="AH57" s="99">
        <f t="shared" si="204"/>
        <v>51527</v>
      </c>
      <c r="AJ57" s="97" t="s">
        <v>48</v>
      </c>
      <c r="AK57" s="98">
        <v>3000</v>
      </c>
      <c r="AL57" s="99">
        <f>AL58</f>
        <v>51527</v>
      </c>
      <c r="AM57" s="99">
        <f t="shared" ref="AM57:AO57" si="205">AM58</f>
        <v>0</v>
      </c>
      <c r="AN57" s="99">
        <f t="shared" si="205"/>
        <v>0</v>
      </c>
      <c r="AO57" s="99">
        <f t="shared" si="205"/>
        <v>51527</v>
      </c>
      <c r="AQ57" s="97" t="s">
        <v>48</v>
      </c>
      <c r="AR57" s="98">
        <v>3000</v>
      </c>
      <c r="AS57" s="99">
        <f>AS58</f>
        <v>51527</v>
      </c>
      <c r="AT57" s="99">
        <f t="shared" ref="AT57:AV57" si="206">AT58</f>
        <v>0</v>
      </c>
      <c r="AU57" s="99">
        <f t="shared" si="206"/>
        <v>0</v>
      </c>
      <c r="AV57" s="99">
        <f t="shared" si="206"/>
        <v>51527</v>
      </c>
      <c r="AX57" s="97" t="s">
        <v>48</v>
      </c>
      <c r="AY57" s="98">
        <v>3000</v>
      </c>
      <c r="AZ57" s="99">
        <f>AZ58</f>
        <v>51527</v>
      </c>
      <c r="BA57" s="99">
        <f t="shared" ref="BA57:BC57" si="207">BA58</f>
        <v>264257</v>
      </c>
      <c r="BB57" s="99">
        <f t="shared" si="207"/>
        <v>0</v>
      </c>
      <c r="BC57" s="99">
        <f t="shared" si="207"/>
        <v>315784</v>
      </c>
      <c r="BE57" s="97" t="s">
        <v>48</v>
      </c>
      <c r="BF57" s="98">
        <v>3000</v>
      </c>
      <c r="BG57" s="99">
        <f>BG58</f>
        <v>315784</v>
      </c>
      <c r="BH57" s="99">
        <f t="shared" ref="BH57:BJ57" si="208">BH58</f>
        <v>0</v>
      </c>
      <c r="BI57" s="99">
        <f t="shared" si="208"/>
        <v>0</v>
      </c>
      <c r="BJ57" s="99">
        <f t="shared" si="208"/>
        <v>315784</v>
      </c>
      <c r="BL57" s="97" t="s">
        <v>48</v>
      </c>
      <c r="BM57" s="98">
        <v>3000</v>
      </c>
      <c r="BN57" s="99">
        <f>BN58</f>
        <v>315784</v>
      </c>
      <c r="BO57" s="99">
        <f t="shared" ref="BO57:BQ57" si="209">BO58</f>
        <v>0</v>
      </c>
      <c r="BP57" s="99">
        <f t="shared" si="209"/>
        <v>0</v>
      </c>
      <c r="BQ57" s="99">
        <f t="shared" si="209"/>
        <v>315784</v>
      </c>
      <c r="BS57" s="97" t="s">
        <v>48</v>
      </c>
      <c r="BT57" s="98">
        <v>3000</v>
      </c>
      <c r="BU57" s="99">
        <f>BU58</f>
        <v>315784</v>
      </c>
      <c r="BV57" s="99">
        <f t="shared" ref="BV57:BX57" si="210">BV58</f>
        <v>0</v>
      </c>
      <c r="BW57" s="99">
        <f t="shared" si="210"/>
        <v>0</v>
      </c>
      <c r="BX57" s="99">
        <f t="shared" si="210"/>
        <v>315784</v>
      </c>
      <c r="BZ57" s="97" t="s">
        <v>48</v>
      </c>
      <c r="CA57" s="98">
        <v>3000</v>
      </c>
      <c r="CB57" s="99">
        <f>CB58</f>
        <v>315784</v>
      </c>
      <c r="CC57" s="99">
        <f t="shared" ref="CC57:CE57" si="211">CC58</f>
        <v>0</v>
      </c>
      <c r="CD57" s="99">
        <f t="shared" si="211"/>
        <v>0</v>
      </c>
      <c r="CE57" s="99">
        <f t="shared" si="211"/>
        <v>315784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212">SUM(D59:D64)</f>
        <v>0</v>
      </c>
      <c r="E58" s="61">
        <f t="shared" si="212"/>
        <v>0</v>
      </c>
      <c r="F58" s="47">
        <f t="shared" ref="F58" si="213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214">SUM(K59:K64)</f>
        <v>0</v>
      </c>
      <c r="L58" s="61">
        <f t="shared" si="214"/>
        <v>0</v>
      </c>
      <c r="M58" s="47">
        <f t="shared" ref="M58" si="215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216">SUM(R59:R64)</f>
        <v>51527</v>
      </c>
      <c r="S58" s="61">
        <f t="shared" si="216"/>
        <v>0</v>
      </c>
      <c r="T58" s="47">
        <f t="shared" ref="T58" si="217">Q58+R58-S58</f>
        <v>51527</v>
      </c>
      <c r="V58" s="29" t="s">
        <v>51</v>
      </c>
      <c r="W58" s="30">
        <v>3100</v>
      </c>
      <c r="X58" s="61">
        <f>SUM(X59:X64)</f>
        <v>51527</v>
      </c>
      <c r="Y58" s="61">
        <f t="shared" ref="Y58:Z58" si="218">SUM(Y59:Y64)</f>
        <v>0</v>
      </c>
      <c r="Z58" s="61">
        <f t="shared" si="218"/>
        <v>0</v>
      </c>
      <c r="AA58" s="47">
        <f t="shared" ref="AA58" si="219">X58+Y58-Z58</f>
        <v>51527</v>
      </c>
      <c r="AC58" s="29" t="s">
        <v>51</v>
      </c>
      <c r="AD58" s="30">
        <v>3100</v>
      </c>
      <c r="AE58" s="61">
        <f>SUM(AE59:AE64)</f>
        <v>51527</v>
      </c>
      <c r="AF58" s="61">
        <f t="shared" ref="AF58:AG58" si="220">SUM(AF59:AF64)</f>
        <v>0</v>
      </c>
      <c r="AG58" s="61">
        <f t="shared" si="220"/>
        <v>0</v>
      </c>
      <c r="AH58" s="47">
        <f t="shared" ref="AH58" si="221">AE58+AF58-AG58</f>
        <v>51527</v>
      </c>
      <c r="AJ58" s="29" t="s">
        <v>51</v>
      </c>
      <c r="AK58" s="30">
        <v>3100</v>
      </c>
      <c r="AL58" s="61">
        <f>SUM(AL59:AL64)</f>
        <v>51527</v>
      </c>
      <c r="AM58" s="61">
        <f t="shared" ref="AM58:AN58" si="222">SUM(AM59:AM64)</f>
        <v>0</v>
      </c>
      <c r="AN58" s="61">
        <f t="shared" si="222"/>
        <v>0</v>
      </c>
      <c r="AO58" s="47">
        <f t="shared" ref="AO58" si="223">AL58+AM58-AN58</f>
        <v>51527</v>
      </c>
      <c r="AQ58" s="29" t="s">
        <v>51</v>
      </c>
      <c r="AR58" s="30">
        <v>3100</v>
      </c>
      <c r="AS58" s="61">
        <f>SUM(AS59:AS64)</f>
        <v>51527</v>
      </c>
      <c r="AT58" s="61">
        <f t="shared" ref="AT58:AU58" si="224">SUM(AT59:AT64)</f>
        <v>0</v>
      </c>
      <c r="AU58" s="61">
        <f t="shared" si="224"/>
        <v>0</v>
      </c>
      <c r="AV58" s="47">
        <f t="shared" ref="AV58" si="225">AS58+AT58-AU58</f>
        <v>51527</v>
      </c>
      <c r="AX58" s="29" t="s">
        <v>51</v>
      </c>
      <c r="AY58" s="30">
        <v>3100</v>
      </c>
      <c r="AZ58" s="61">
        <f>SUM(AZ59:AZ64)</f>
        <v>51527</v>
      </c>
      <c r="BA58" s="61">
        <f t="shared" ref="BA58:BB58" si="226">SUM(BA59:BA64)</f>
        <v>264257</v>
      </c>
      <c r="BB58" s="61">
        <f t="shared" si="226"/>
        <v>0</v>
      </c>
      <c r="BC58" s="47">
        <f t="shared" ref="BC58" si="227">AZ58+BA58-BB58</f>
        <v>315784</v>
      </c>
      <c r="BE58" s="29" t="s">
        <v>51</v>
      </c>
      <c r="BF58" s="30">
        <v>3100</v>
      </c>
      <c r="BG58" s="61">
        <f>SUM(BG59:BG64)</f>
        <v>315784</v>
      </c>
      <c r="BH58" s="61">
        <f t="shared" ref="BH58:BI58" si="228">SUM(BH59:BH64)</f>
        <v>0</v>
      </c>
      <c r="BI58" s="61">
        <f t="shared" si="228"/>
        <v>0</v>
      </c>
      <c r="BJ58" s="47">
        <f t="shared" ref="BJ58" si="229">BG58+BH58-BI58</f>
        <v>315784</v>
      </c>
      <c r="BL58" s="29" t="s">
        <v>51</v>
      </c>
      <c r="BM58" s="30">
        <v>3100</v>
      </c>
      <c r="BN58" s="61">
        <f>SUM(BN59:BN64)</f>
        <v>315784</v>
      </c>
      <c r="BO58" s="61">
        <f t="shared" ref="BO58:BP58" si="230">SUM(BO59:BO64)</f>
        <v>0</v>
      </c>
      <c r="BP58" s="61">
        <f t="shared" si="230"/>
        <v>0</v>
      </c>
      <c r="BQ58" s="47">
        <f t="shared" ref="BQ58" si="231">BN58+BO58-BP58</f>
        <v>315784</v>
      </c>
      <c r="BS58" s="29" t="s">
        <v>51</v>
      </c>
      <c r="BT58" s="30">
        <v>3100</v>
      </c>
      <c r="BU58" s="61">
        <f>SUM(BU59:BU64)</f>
        <v>315784</v>
      </c>
      <c r="BV58" s="61">
        <f t="shared" ref="BV58:BW58" si="232">SUM(BV59:BV64)</f>
        <v>0</v>
      </c>
      <c r="BW58" s="61">
        <f t="shared" si="232"/>
        <v>0</v>
      </c>
      <c r="BX58" s="47">
        <f t="shared" ref="BX58" si="233">BU58+BV58-BW58</f>
        <v>315784</v>
      </c>
      <c r="BZ58" s="29" t="s">
        <v>51</v>
      </c>
      <c r="CA58" s="30">
        <v>3100</v>
      </c>
      <c r="CB58" s="61">
        <f>SUM(CB59:CB64)</f>
        <v>315784</v>
      </c>
      <c r="CC58" s="61">
        <f t="shared" ref="CC58:CD58" si="234">SUM(CC59:CC64)</f>
        <v>0</v>
      </c>
      <c r="CD58" s="61">
        <f t="shared" si="234"/>
        <v>0</v>
      </c>
      <c r="CE58" s="47">
        <f t="shared" ref="CE58" si="235">CB58+CC58-CD58</f>
        <v>315784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75"/>
        <v>0</v>
      </c>
      <c r="H59" s="21" t="s">
        <v>52</v>
      </c>
      <c r="I59" s="16">
        <v>3110</v>
      </c>
      <c r="J59" s="50">
        <f t="shared" si="104"/>
        <v>0</v>
      </c>
      <c r="K59" s="50"/>
      <c r="L59" s="50"/>
      <c r="M59" s="45">
        <f t="shared" si="176"/>
        <v>0</v>
      </c>
      <c r="O59" s="21" t="s">
        <v>52</v>
      </c>
      <c r="P59" s="16">
        <v>3110</v>
      </c>
      <c r="Q59" s="50">
        <f t="shared" si="105"/>
        <v>0</v>
      </c>
      <c r="R59" s="50"/>
      <c r="S59" s="50"/>
      <c r="T59" s="45">
        <f t="shared" si="177"/>
        <v>0</v>
      </c>
      <c r="V59" s="21" t="s">
        <v>52</v>
      </c>
      <c r="W59" s="16">
        <v>3110</v>
      </c>
      <c r="X59" s="50">
        <f t="shared" si="106"/>
        <v>0</v>
      </c>
      <c r="Y59" s="50"/>
      <c r="Z59" s="50"/>
      <c r="AA59" s="45">
        <f t="shared" si="178"/>
        <v>0</v>
      </c>
      <c r="AC59" s="21" t="s">
        <v>52</v>
      </c>
      <c r="AD59" s="16">
        <v>3110</v>
      </c>
      <c r="AE59" s="50">
        <f t="shared" si="107"/>
        <v>0</v>
      </c>
      <c r="AF59" s="50"/>
      <c r="AG59" s="50"/>
      <c r="AH59" s="45">
        <f t="shared" si="179"/>
        <v>0</v>
      </c>
      <c r="AJ59" s="21" t="s">
        <v>52</v>
      </c>
      <c r="AK59" s="16">
        <v>3110</v>
      </c>
      <c r="AL59" s="50">
        <f t="shared" si="108"/>
        <v>0</v>
      </c>
      <c r="AM59" s="50"/>
      <c r="AN59" s="50"/>
      <c r="AO59" s="45">
        <f t="shared" si="180"/>
        <v>0</v>
      </c>
      <c r="AQ59" s="21" t="s">
        <v>52</v>
      </c>
      <c r="AR59" s="16">
        <v>3110</v>
      </c>
      <c r="AS59" s="50">
        <f t="shared" si="109"/>
        <v>0</v>
      </c>
      <c r="AT59" s="50"/>
      <c r="AU59" s="50"/>
      <c r="AV59" s="45">
        <f t="shared" si="181"/>
        <v>0</v>
      </c>
      <c r="AX59" s="21" t="s">
        <v>52</v>
      </c>
      <c r="AY59" s="16">
        <v>3110</v>
      </c>
      <c r="AZ59" s="50">
        <f t="shared" si="110"/>
        <v>0</v>
      </c>
      <c r="BA59" s="50"/>
      <c r="BB59" s="50"/>
      <c r="BC59" s="45">
        <f t="shared" si="182"/>
        <v>0</v>
      </c>
      <c r="BE59" s="21" t="s">
        <v>52</v>
      </c>
      <c r="BF59" s="16">
        <v>3110</v>
      </c>
      <c r="BG59" s="50">
        <f t="shared" si="111"/>
        <v>0</v>
      </c>
      <c r="BH59" s="50"/>
      <c r="BI59" s="50"/>
      <c r="BJ59" s="45">
        <f t="shared" si="183"/>
        <v>0</v>
      </c>
      <c r="BL59" s="21" t="s">
        <v>52</v>
      </c>
      <c r="BM59" s="16">
        <v>3110</v>
      </c>
      <c r="BN59" s="50">
        <f t="shared" si="112"/>
        <v>0</v>
      </c>
      <c r="BO59" s="50"/>
      <c r="BP59" s="50"/>
      <c r="BQ59" s="45">
        <f t="shared" si="184"/>
        <v>0</v>
      </c>
      <c r="BS59" s="21" t="s">
        <v>52</v>
      </c>
      <c r="BT59" s="16">
        <v>3110</v>
      </c>
      <c r="BU59" s="50">
        <f t="shared" si="113"/>
        <v>0</v>
      </c>
      <c r="BV59" s="50"/>
      <c r="BW59" s="50"/>
      <c r="BX59" s="45">
        <f t="shared" si="185"/>
        <v>0</v>
      </c>
      <c r="BZ59" s="21" t="s">
        <v>52</v>
      </c>
      <c r="CA59" s="16">
        <v>3110</v>
      </c>
      <c r="CB59" s="50">
        <f t="shared" si="114"/>
        <v>0</v>
      </c>
      <c r="CC59" s="50"/>
      <c r="CD59" s="50"/>
      <c r="CE59" s="45">
        <f t="shared" si="186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75"/>
        <v>0</v>
      </c>
      <c r="H60" s="34" t="s">
        <v>143</v>
      </c>
      <c r="I60" s="16">
        <v>3110</v>
      </c>
      <c r="J60" s="41">
        <f t="shared" si="104"/>
        <v>0</v>
      </c>
      <c r="K60" s="50"/>
      <c r="L60" s="50"/>
      <c r="M60" s="45">
        <f t="shared" si="176"/>
        <v>0</v>
      </c>
      <c r="O60" s="34" t="s">
        <v>143</v>
      </c>
      <c r="P60" s="16">
        <v>3110</v>
      </c>
      <c r="Q60" s="41">
        <f t="shared" si="105"/>
        <v>0</v>
      </c>
      <c r="R60" s="50"/>
      <c r="S60" s="50"/>
      <c r="T60" s="45">
        <f t="shared" si="177"/>
        <v>0</v>
      </c>
      <c r="V60" s="34" t="s">
        <v>143</v>
      </c>
      <c r="W60" s="16">
        <v>3110</v>
      </c>
      <c r="X60" s="41">
        <f t="shared" si="106"/>
        <v>0</v>
      </c>
      <c r="Y60" s="50"/>
      <c r="Z60" s="50"/>
      <c r="AA60" s="45">
        <f t="shared" si="178"/>
        <v>0</v>
      </c>
      <c r="AC60" s="34" t="s">
        <v>143</v>
      </c>
      <c r="AD60" s="16">
        <v>3110</v>
      </c>
      <c r="AE60" s="41">
        <f t="shared" si="107"/>
        <v>0</v>
      </c>
      <c r="AF60" s="50"/>
      <c r="AG60" s="50"/>
      <c r="AH60" s="45">
        <f t="shared" si="179"/>
        <v>0</v>
      </c>
      <c r="AJ60" s="34" t="s">
        <v>143</v>
      </c>
      <c r="AK60" s="16">
        <v>3110</v>
      </c>
      <c r="AL60" s="41">
        <f t="shared" si="108"/>
        <v>0</v>
      </c>
      <c r="AM60" s="50"/>
      <c r="AN60" s="50"/>
      <c r="AO60" s="45">
        <f t="shared" si="180"/>
        <v>0</v>
      </c>
      <c r="AQ60" s="34" t="s">
        <v>143</v>
      </c>
      <c r="AR60" s="16">
        <v>3110</v>
      </c>
      <c r="AS60" s="41">
        <f t="shared" si="109"/>
        <v>0</v>
      </c>
      <c r="AT60" s="50"/>
      <c r="AU60" s="50"/>
      <c r="AV60" s="45">
        <f t="shared" si="181"/>
        <v>0</v>
      </c>
      <c r="AX60" s="34" t="s">
        <v>143</v>
      </c>
      <c r="AY60" s="16">
        <v>3110</v>
      </c>
      <c r="AZ60" s="41">
        <f t="shared" si="110"/>
        <v>0</v>
      </c>
      <c r="BA60" s="50"/>
      <c r="BB60" s="50"/>
      <c r="BC60" s="45">
        <f t="shared" si="182"/>
        <v>0</v>
      </c>
      <c r="BE60" s="34" t="s">
        <v>143</v>
      </c>
      <c r="BF60" s="16">
        <v>3110</v>
      </c>
      <c r="BG60" s="41">
        <f t="shared" si="111"/>
        <v>0</v>
      </c>
      <c r="BH60" s="50"/>
      <c r="BI60" s="50"/>
      <c r="BJ60" s="45">
        <f t="shared" si="183"/>
        <v>0</v>
      </c>
      <c r="BL60" s="34" t="s">
        <v>143</v>
      </c>
      <c r="BM60" s="16">
        <v>3110</v>
      </c>
      <c r="BN60" s="41">
        <f t="shared" si="112"/>
        <v>0</v>
      </c>
      <c r="BO60" s="50"/>
      <c r="BP60" s="50"/>
      <c r="BQ60" s="45">
        <f t="shared" si="184"/>
        <v>0</v>
      </c>
      <c r="BS60" s="34" t="s">
        <v>143</v>
      </c>
      <c r="BT60" s="16">
        <v>3110</v>
      </c>
      <c r="BU60" s="41">
        <f t="shared" si="113"/>
        <v>0</v>
      </c>
      <c r="BV60" s="50"/>
      <c r="BW60" s="50"/>
      <c r="BX60" s="45">
        <f t="shared" si="185"/>
        <v>0</v>
      </c>
      <c r="BZ60" s="34" t="s">
        <v>143</v>
      </c>
      <c r="CA60" s="16">
        <v>3110</v>
      </c>
      <c r="CB60" s="41">
        <f t="shared" si="114"/>
        <v>0</v>
      </c>
      <c r="CC60" s="50"/>
      <c r="CD60" s="50"/>
      <c r="CE60" s="45">
        <f t="shared" si="186"/>
        <v>0</v>
      </c>
    </row>
    <row r="61" spans="1:83" s="88" customFormat="1" ht="15.75" customHeight="1" thickBot="1">
      <c r="A61" s="34" t="s">
        <v>144</v>
      </c>
      <c r="B61" s="16">
        <v>3110</v>
      </c>
      <c r="C61" s="50"/>
      <c r="D61" s="50"/>
      <c r="E61" s="50"/>
      <c r="F61" s="45">
        <f t="shared" si="175"/>
        <v>0</v>
      </c>
      <c r="H61" s="34" t="s">
        <v>144</v>
      </c>
      <c r="I61" s="16">
        <v>3110</v>
      </c>
      <c r="J61" s="41">
        <f t="shared" si="104"/>
        <v>0</v>
      </c>
      <c r="K61" s="50"/>
      <c r="L61" s="50"/>
      <c r="M61" s="45">
        <f t="shared" si="176"/>
        <v>0</v>
      </c>
      <c r="O61" s="34" t="s">
        <v>144</v>
      </c>
      <c r="P61" s="16">
        <v>3110</v>
      </c>
      <c r="Q61" s="41">
        <f t="shared" si="105"/>
        <v>0</v>
      </c>
      <c r="R61" s="50"/>
      <c r="S61" s="50"/>
      <c r="T61" s="45">
        <f t="shared" si="177"/>
        <v>0</v>
      </c>
      <c r="V61" s="34" t="s">
        <v>144</v>
      </c>
      <c r="W61" s="16">
        <v>3110</v>
      </c>
      <c r="X61" s="41">
        <f t="shared" si="106"/>
        <v>0</v>
      </c>
      <c r="Y61" s="50"/>
      <c r="Z61" s="50"/>
      <c r="AA61" s="45">
        <f t="shared" si="178"/>
        <v>0</v>
      </c>
      <c r="AC61" s="34" t="s">
        <v>144</v>
      </c>
      <c r="AD61" s="16">
        <v>3110</v>
      </c>
      <c r="AE61" s="41">
        <f t="shared" si="107"/>
        <v>0</v>
      </c>
      <c r="AF61" s="50"/>
      <c r="AG61" s="50"/>
      <c r="AH61" s="45">
        <f t="shared" si="179"/>
        <v>0</v>
      </c>
      <c r="AJ61" s="34" t="s">
        <v>144</v>
      </c>
      <c r="AK61" s="16">
        <v>3110</v>
      </c>
      <c r="AL61" s="41">
        <f t="shared" si="108"/>
        <v>0</v>
      </c>
      <c r="AM61" s="50"/>
      <c r="AN61" s="50"/>
      <c r="AO61" s="45">
        <f t="shared" si="180"/>
        <v>0</v>
      </c>
      <c r="AQ61" s="34" t="s">
        <v>144</v>
      </c>
      <c r="AR61" s="16">
        <v>3110</v>
      </c>
      <c r="AS61" s="41">
        <f t="shared" si="109"/>
        <v>0</v>
      </c>
      <c r="AT61" s="50"/>
      <c r="AU61" s="50"/>
      <c r="AV61" s="45">
        <f t="shared" si="181"/>
        <v>0</v>
      </c>
      <c r="AX61" s="34" t="s">
        <v>144</v>
      </c>
      <c r="AY61" s="16">
        <v>3110</v>
      </c>
      <c r="AZ61" s="41">
        <f t="shared" si="110"/>
        <v>0</v>
      </c>
      <c r="BA61" s="50"/>
      <c r="BB61" s="50"/>
      <c r="BC61" s="45">
        <f t="shared" si="182"/>
        <v>0</v>
      </c>
      <c r="BE61" s="34" t="s">
        <v>144</v>
      </c>
      <c r="BF61" s="16">
        <v>3110</v>
      </c>
      <c r="BG61" s="41">
        <f t="shared" si="111"/>
        <v>0</v>
      </c>
      <c r="BH61" s="50"/>
      <c r="BI61" s="50"/>
      <c r="BJ61" s="45">
        <f t="shared" si="183"/>
        <v>0</v>
      </c>
      <c r="BL61" s="34" t="s">
        <v>144</v>
      </c>
      <c r="BM61" s="16">
        <v>3110</v>
      </c>
      <c r="BN61" s="41">
        <f t="shared" si="112"/>
        <v>0</v>
      </c>
      <c r="BO61" s="50"/>
      <c r="BP61" s="50"/>
      <c r="BQ61" s="45">
        <f t="shared" si="184"/>
        <v>0</v>
      </c>
      <c r="BS61" s="34" t="s">
        <v>144</v>
      </c>
      <c r="BT61" s="16">
        <v>3110</v>
      </c>
      <c r="BU61" s="41">
        <f t="shared" si="113"/>
        <v>0</v>
      </c>
      <c r="BV61" s="50"/>
      <c r="BW61" s="50"/>
      <c r="BX61" s="45">
        <f t="shared" si="185"/>
        <v>0</v>
      </c>
      <c r="BZ61" s="34" t="s">
        <v>144</v>
      </c>
      <c r="CA61" s="16">
        <v>3110</v>
      </c>
      <c r="CB61" s="41">
        <f t="shared" si="114"/>
        <v>0</v>
      </c>
      <c r="CC61" s="50"/>
      <c r="CD61" s="50"/>
      <c r="CE61" s="45">
        <f t="shared" si="186"/>
        <v>0</v>
      </c>
    </row>
    <row r="62" spans="1:83" s="88" customFormat="1" ht="15.75" customHeight="1" thickBot="1">
      <c r="A62" s="34" t="s">
        <v>145</v>
      </c>
      <c r="B62" s="16">
        <v>3110</v>
      </c>
      <c r="C62" s="50"/>
      <c r="D62" s="50"/>
      <c r="E62" s="50"/>
      <c r="F62" s="45">
        <f t="shared" si="175"/>
        <v>0</v>
      </c>
      <c r="H62" s="34" t="s">
        <v>145</v>
      </c>
      <c r="I62" s="16">
        <v>3110</v>
      </c>
      <c r="J62" s="41">
        <f t="shared" si="104"/>
        <v>0</v>
      </c>
      <c r="K62" s="50"/>
      <c r="L62" s="50"/>
      <c r="M62" s="45">
        <f t="shared" si="176"/>
        <v>0</v>
      </c>
      <c r="O62" s="34" t="s">
        <v>145</v>
      </c>
      <c r="P62" s="16">
        <v>3110</v>
      </c>
      <c r="Q62" s="41">
        <f t="shared" si="105"/>
        <v>0</v>
      </c>
      <c r="R62" s="50">
        <v>51527</v>
      </c>
      <c r="S62" s="50"/>
      <c r="T62" s="45">
        <f t="shared" si="177"/>
        <v>51527</v>
      </c>
      <c r="V62" s="34" t="s">
        <v>145</v>
      </c>
      <c r="W62" s="16">
        <v>3110</v>
      </c>
      <c r="X62" s="41">
        <f t="shared" si="106"/>
        <v>51527</v>
      </c>
      <c r="Y62" s="50"/>
      <c r="Z62" s="50"/>
      <c r="AA62" s="45">
        <f t="shared" si="178"/>
        <v>51527</v>
      </c>
      <c r="AC62" s="34" t="s">
        <v>145</v>
      </c>
      <c r="AD62" s="16">
        <v>3110</v>
      </c>
      <c r="AE62" s="41">
        <f t="shared" si="107"/>
        <v>51527</v>
      </c>
      <c r="AF62" s="50"/>
      <c r="AG62" s="50"/>
      <c r="AH62" s="45">
        <f t="shared" si="179"/>
        <v>51527</v>
      </c>
      <c r="AJ62" s="34" t="s">
        <v>145</v>
      </c>
      <c r="AK62" s="16">
        <v>3110</v>
      </c>
      <c r="AL62" s="41">
        <f t="shared" si="108"/>
        <v>51527</v>
      </c>
      <c r="AM62" s="50"/>
      <c r="AN62" s="50"/>
      <c r="AO62" s="45">
        <f t="shared" si="180"/>
        <v>51527</v>
      </c>
      <c r="AQ62" s="34" t="s">
        <v>145</v>
      </c>
      <c r="AR62" s="16">
        <v>3110</v>
      </c>
      <c r="AS62" s="41">
        <f t="shared" si="109"/>
        <v>51527</v>
      </c>
      <c r="AT62" s="50"/>
      <c r="AU62" s="50"/>
      <c r="AV62" s="45">
        <f t="shared" si="181"/>
        <v>51527</v>
      </c>
      <c r="AX62" s="34" t="s">
        <v>145</v>
      </c>
      <c r="AY62" s="16">
        <v>3110</v>
      </c>
      <c r="AZ62" s="41">
        <f t="shared" si="110"/>
        <v>51527</v>
      </c>
      <c r="BA62" s="50">
        <v>264257</v>
      </c>
      <c r="BB62" s="50"/>
      <c r="BC62" s="45">
        <f t="shared" si="182"/>
        <v>315784</v>
      </c>
      <c r="BE62" s="34" t="s">
        <v>145</v>
      </c>
      <c r="BF62" s="16">
        <v>3110</v>
      </c>
      <c r="BG62" s="41">
        <f t="shared" si="111"/>
        <v>315784</v>
      </c>
      <c r="BH62" s="50"/>
      <c r="BI62" s="50"/>
      <c r="BJ62" s="45">
        <f t="shared" si="183"/>
        <v>315784</v>
      </c>
      <c r="BL62" s="34" t="s">
        <v>145</v>
      </c>
      <c r="BM62" s="16">
        <v>3110</v>
      </c>
      <c r="BN62" s="41">
        <f t="shared" si="112"/>
        <v>315784</v>
      </c>
      <c r="BO62" s="50"/>
      <c r="BP62" s="50"/>
      <c r="BQ62" s="45">
        <f t="shared" si="184"/>
        <v>315784</v>
      </c>
      <c r="BS62" s="34" t="s">
        <v>145</v>
      </c>
      <c r="BT62" s="16">
        <v>3110</v>
      </c>
      <c r="BU62" s="41">
        <f t="shared" si="113"/>
        <v>315784</v>
      </c>
      <c r="BV62" s="50"/>
      <c r="BW62" s="50"/>
      <c r="BX62" s="45">
        <f t="shared" si="185"/>
        <v>315784</v>
      </c>
      <c r="BZ62" s="34" t="s">
        <v>145</v>
      </c>
      <c r="CA62" s="16">
        <v>3110</v>
      </c>
      <c r="CB62" s="41">
        <f t="shared" si="114"/>
        <v>315784</v>
      </c>
      <c r="CC62" s="50"/>
      <c r="CD62" s="50"/>
      <c r="CE62" s="45">
        <f t="shared" si="186"/>
        <v>315784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75"/>
        <v>0</v>
      </c>
      <c r="H63" s="21" t="s">
        <v>53</v>
      </c>
      <c r="I63" s="16">
        <v>3120</v>
      </c>
      <c r="J63" s="50">
        <f t="shared" si="104"/>
        <v>0</v>
      </c>
      <c r="K63" s="50"/>
      <c r="L63" s="50"/>
      <c r="M63" s="45">
        <f t="shared" si="176"/>
        <v>0</v>
      </c>
      <c r="O63" s="21" t="s">
        <v>53</v>
      </c>
      <c r="P63" s="16">
        <v>3120</v>
      </c>
      <c r="Q63" s="50">
        <f t="shared" si="105"/>
        <v>0</v>
      </c>
      <c r="R63" s="50"/>
      <c r="S63" s="50"/>
      <c r="T63" s="45">
        <f t="shared" si="177"/>
        <v>0</v>
      </c>
      <c r="V63" s="21" t="s">
        <v>53</v>
      </c>
      <c r="W63" s="16">
        <v>3120</v>
      </c>
      <c r="X63" s="50">
        <f t="shared" si="106"/>
        <v>0</v>
      </c>
      <c r="Y63" s="50"/>
      <c r="Z63" s="50"/>
      <c r="AA63" s="45">
        <f t="shared" si="178"/>
        <v>0</v>
      </c>
      <c r="AC63" s="21" t="s">
        <v>53</v>
      </c>
      <c r="AD63" s="16">
        <v>3120</v>
      </c>
      <c r="AE63" s="50">
        <f t="shared" si="107"/>
        <v>0</v>
      </c>
      <c r="AF63" s="50"/>
      <c r="AG63" s="50"/>
      <c r="AH63" s="45">
        <f t="shared" si="179"/>
        <v>0</v>
      </c>
      <c r="AJ63" s="21" t="s">
        <v>53</v>
      </c>
      <c r="AK63" s="16">
        <v>3120</v>
      </c>
      <c r="AL63" s="50">
        <f t="shared" si="108"/>
        <v>0</v>
      </c>
      <c r="AM63" s="50"/>
      <c r="AN63" s="50"/>
      <c r="AO63" s="45">
        <f t="shared" si="180"/>
        <v>0</v>
      </c>
      <c r="AQ63" s="21" t="s">
        <v>53</v>
      </c>
      <c r="AR63" s="16">
        <v>3120</v>
      </c>
      <c r="AS63" s="50">
        <f t="shared" si="109"/>
        <v>0</v>
      </c>
      <c r="AT63" s="50"/>
      <c r="AU63" s="50"/>
      <c r="AV63" s="45">
        <f t="shared" si="181"/>
        <v>0</v>
      </c>
      <c r="AX63" s="21" t="s">
        <v>53</v>
      </c>
      <c r="AY63" s="16">
        <v>3120</v>
      </c>
      <c r="AZ63" s="50">
        <f t="shared" si="110"/>
        <v>0</v>
      </c>
      <c r="BA63" s="50"/>
      <c r="BB63" s="50"/>
      <c r="BC63" s="45">
        <f t="shared" si="182"/>
        <v>0</v>
      </c>
      <c r="BE63" s="21" t="s">
        <v>53</v>
      </c>
      <c r="BF63" s="16">
        <v>3120</v>
      </c>
      <c r="BG63" s="50">
        <f t="shared" si="111"/>
        <v>0</v>
      </c>
      <c r="BH63" s="50"/>
      <c r="BI63" s="50"/>
      <c r="BJ63" s="45">
        <f t="shared" si="183"/>
        <v>0</v>
      </c>
      <c r="BL63" s="21" t="s">
        <v>53</v>
      </c>
      <c r="BM63" s="16">
        <v>3120</v>
      </c>
      <c r="BN63" s="50">
        <f t="shared" si="112"/>
        <v>0</v>
      </c>
      <c r="BO63" s="50"/>
      <c r="BP63" s="50"/>
      <c r="BQ63" s="45">
        <f t="shared" si="184"/>
        <v>0</v>
      </c>
      <c r="BS63" s="21" t="s">
        <v>53</v>
      </c>
      <c r="BT63" s="16">
        <v>3120</v>
      </c>
      <c r="BU63" s="50">
        <f t="shared" si="113"/>
        <v>0</v>
      </c>
      <c r="BV63" s="50"/>
      <c r="BW63" s="50"/>
      <c r="BX63" s="45">
        <f t="shared" si="185"/>
        <v>0</v>
      </c>
      <c r="BZ63" s="21" t="s">
        <v>53</v>
      </c>
      <c r="CA63" s="16">
        <v>3120</v>
      </c>
      <c r="CB63" s="50">
        <f t="shared" si="114"/>
        <v>0</v>
      </c>
      <c r="CC63" s="50"/>
      <c r="CD63" s="50"/>
      <c r="CE63" s="45">
        <f t="shared" si="186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75"/>
        <v>0</v>
      </c>
      <c r="H64" s="21" t="s">
        <v>54</v>
      </c>
      <c r="I64" s="16">
        <v>3130</v>
      </c>
      <c r="J64" s="50">
        <f t="shared" si="104"/>
        <v>0</v>
      </c>
      <c r="K64" s="50"/>
      <c r="L64" s="50"/>
      <c r="M64" s="45">
        <f t="shared" si="176"/>
        <v>0</v>
      </c>
      <c r="O64" s="21" t="s">
        <v>54</v>
      </c>
      <c r="P64" s="16">
        <v>3130</v>
      </c>
      <c r="Q64" s="50">
        <f t="shared" si="105"/>
        <v>0</v>
      </c>
      <c r="R64" s="50"/>
      <c r="S64" s="50"/>
      <c r="T64" s="45">
        <f t="shared" si="177"/>
        <v>0</v>
      </c>
      <c r="V64" s="21" t="s">
        <v>54</v>
      </c>
      <c r="W64" s="16">
        <v>3130</v>
      </c>
      <c r="X64" s="50">
        <f t="shared" si="106"/>
        <v>0</v>
      </c>
      <c r="Y64" s="50"/>
      <c r="Z64" s="50"/>
      <c r="AA64" s="45">
        <f t="shared" si="178"/>
        <v>0</v>
      </c>
      <c r="AC64" s="21" t="s">
        <v>54</v>
      </c>
      <c r="AD64" s="16">
        <v>3130</v>
      </c>
      <c r="AE64" s="50">
        <f t="shared" si="107"/>
        <v>0</v>
      </c>
      <c r="AF64" s="50"/>
      <c r="AG64" s="50"/>
      <c r="AH64" s="45">
        <f t="shared" si="179"/>
        <v>0</v>
      </c>
      <c r="AJ64" s="21" t="s">
        <v>54</v>
      </c>
      <c r="AK64" s="16">
        <v>3130</v>
      </c>
      <c r="AL64" s="50">
        <f t="shared" si="108"/>
        <v>0</v>
      </c>
      <c r="AM64" s="50"/>
      <c r="AN64" s="50"/>
      <c r="AO64" s="45">
        <f t="shared" si="180"/>
        <v>0</v>
      </c>
      <c r="AQ64" s="21" t="s">
        <v>54</v>
      </c>
      <c r="AR64" s="16">
        <v>3130</v>
      </c>
      <c r="AS64" s="50">
        <f t="shared" si="109"/>
        <v>0</v>
      </c>
      <c r="AT64" s="50"/>
      <c r="AU64" s="50"/>
      <c r="AV64" s="45">
        <f t="shared" si="181"/>
        <v>0</v>
      </c>
      <c r="AX64" s="21" t="s">
        <v>54</v>
      </c>
      <c r="AY64" s="16">
        <v>3130</v>
      </c>
      <c r="AZ64" s="50">
        <f t="shared" si="110"/>
        <v>0</v>
      </c>
      <c r="BA64" s="50"/>
      <c r="BB64" s="50"/>
      <c r="BC64" s="45">
        <f t="shared" si="182"/>
        <v>0</v>
      </c>
      <c r="BE64" s="21" t="s">
        <v>54</v>
      </c>
      <c r="BF64" s="16">
        <v>3130</v>
      </c>
      <c r="BG64" s="50">
        <f t="shared" si="111"/>
        <v>0</v>
      </c>
      <c r="BH64" s="50"/>
      <c r="BI64" s="50"/>
      <c r="BJ64" s="45">
        <f t="shared" si="183"/>
        <v>0</v>
      </c>
      <c r="BL64" s="21" t="s">
        <v>54</v>
      </c>
      <c r="BM64" s="16">
        <v>3130</v>
      </c>
      <c r="BN64" s="50">
        <f t="shared" si="112"/>
        <v>0</v>
      </c>
      <c r="BO64" s="50"/>
      <c r="BP64" s="50"/>
      <c r="BQ64" s="45">
        <f t="shared" si="184"/>
        <v>0</v>
      </c>
      <c r="BS64" s="21" t="s">
        <v>54</v>
      </c>
      <c r="BT64" s="16">
        <v>3130</v>
      </c>
      <c r="BU64" s="50">
        <f t="shared" si="113"/>
        <v>0</v>
      </c>
      <c r="BV64" s="50"/>
      <c r="BW64" s="50"/>
      <c r="BX64" s="45">
        <f t="shared" si="185"/>
        <v>0</v>
      </c>
      <c r="BZ64" s="21" t="s">
        <v>54</v>
      </c>
      <c r="CA64" s="16">
        <v>3130</v>
      </c>
      <c r="CB64" s="50">
        <f t="shared" si="114"/>
        <v>0</v>
      </c>
      <c r="CC64" s="50"/>
      <c r="CD64" s="50"/>
      <c r="CE64" s="45">
        <f t="shared" si="186"/>
        <v>0</v>
      </c>
    </row>
    <row r="65" spans="1:7" s="27" customFormat="1" ht="15.75" customHeight="1">
      <c r="A65" s="18"/>
    </row>
    <row r="66" spans="1:7" s="27" customFormat="1" ht="63" customHeight="1"/>
    <row r="67" spans="1:7" s="27" customFormat="1" ht="15.75" customHeight="1"/>
    <row r="68" spans="1:7" s="27" customFormat="1" ht="15.75" customHeight="1">
      <c r="G68" s="11"/>
    </row>
    <row r="69" spans="1:7" s="27" customFormat="1" ht="36" customHeight="1"/>
    <row r="70" spans="1:7" s="27" customFormat="1" ht="15.75" customHeight="1"/>
    <row r="71" spans="1:7" s="27" customFormat="1" ht="15.75" customHeight="1"/>
    <row r="72" spans="1:7" s="32" customFormat="1" ht="15.75" customHeight="1"/>
    <row r="73" spans="1:7" s="32" customFormat="1" ht="15.75" customHeight="1"/>
    <row r="74" spans="1:7" s="32" customFormat="1" ht="15.75" customHeight="1"/>
    <row r="75" spans="1:7" s="27" customFormat="1" ht="15.75" customHeight="1"/>
    <row r="76" spans="1:7" s="27" customFormat="1" ht="15.75" customHeight="1"/>
    <row r="77" spans="1:7" s="27" customFormat="1" ht="15.75" customHeight="1"/>
    <row r="78" spans="1:7" s="27" customFormat="1" ht="15.75" customHeight="1"/>
    <row r="79" spans="1:7" s="27" customFormat="1"/>
    <row r="80" spans="1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/>
    <row r="100" spans="7:27" s="27" customFormat="1" ht="25.5" customHeight="1"/>
    <row r="101" spans="7:27" s="27" customFormat="1" ht="15.75" customHeight="1"/>
    <row r="102" spans="7:27" s="27" customFormat="1" ht="15.75" customHeight="1"/>
    <row r="103" spans="7:27" s="27" customFormat="1" ht="42.6" customHeight="1"/>
    <row r="104" spans="7:27" s="27" customFormat="1" ht="15.75" customHeight="1"/>
    <row r="105" spans="7:27" s="28" customFormat="1" ht="15.75" customHeight="1">
      <c r="G105" s="11"/>
      <c r="V105" s="27"/>
      <c r="W105" s="27"/>
      <c r="X105" s="27"/>
      <c r="Y105" s="27"/>
      <c r="Z105" s="27"/>
      <c r="AA105" s="27"/>
    </row>
    <row r="106" spans="7:27" s="28" customFormat="1" ht="36" customHeight="1">
      <c r="V106" s="27"/>
      <c r="W106" s="27"/>
      <c r="X106" s="27"/>
      <c r="Y106" s="27"/>
      <c r="Z106" s="27"/>
      <c r="AA106" s="27"/>
    </row>
    <row r="107" spans="7:27" s="28" customFormat="1" ht="15.75" customHeight="1">
      <c r="V107" s="27"/>
      <c r="W107" s="27"/>
      <c r="X107" s="27"/>
      <c r="Y107" s="27"/>
      <c r="Z107" s="27"/>
      <c r="AA107" s="27"/>
    </row>
    <row r="108" spans="7:27" s="28" customFormat="1" ht="15.75" customHeight="1">
      <c r="V108" s="27"/>
      <c r="W108" s="27"/>
      <c r="X108" s="27"/>
      <c r="Y108" s="27"/>
      <c r="Z108" s="27"/>
      <c r="AA108" s="27"/>
    </row>
    <row r="109" spans="7:27" s="32" customFormat="1" ht="15.75" customHeight="1">
      <c r="V109" s="27"/>
      <c r="W109" s="27"/>
      <c r="X109" s="27"/>
      <c r="Y109" s="27"/>
      <c r="Z109" s="27"/>
      <c r="AA109" s="27"/>
    </row>
    <row r="110" spans="7:27" s="32" customFormat="1" ht="15.75" customHeight="1"/>
    <row r="111" spans="7:27" s="32" customFormat="1" ht="15.75" customHeight="1"/>
    <row r="112" spans="7:27" s="28" customFormat="1" ht="15.75" customHeight="1"/>
    <row r="113" s="28" customFormat="1" ht="15.75" customHeight="1"/>
    <row r="114" s="28" customFormat="1" ht="15.75" customHeight="1"/>
    <row r="115" s="28" customFormat="1" ht="15.75" customHeight="1"/>
    <row r="116" s="28" customForma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25.5" customHeight="1"/>
    <row r="138" spans="7:7" s="28" customFormat="1" ht="15.75" customHeight="1"/>
    <row r="139" spans="7:7" s="27" customFormat="1" ht="15.75" customHeight="1"/>
    <row r="140" spans="7:7" s="27" customFormat="1" ht="39" customHeight="1"/>
    <row r="141" spans="7:7" s="27" customFormat="1" ht="15.75" customHeight="1"/>
    <row r="142" spans="7:7" s="28" customFormat="1" ht="15.75" customHeight="1">
      <c r="G142" s="11"/>
    </row>
    <row r="143" spans="7:7" s="28" customFormat="1" ht="36" customHeight="1"/>
    <row r="144" spans="7:7" s="28" customFormat="1" ht="15.75" customHeight="1"/>
    <row r="145" spans="15:20" s="28" customFormat="1" ht="15.75" customHeight="1"/>
    <row r="146" spans="15:20" s="32" customFormat="1" ht="15.75" customHeight="1"/>
    <row r="147" spans="15:20" s="32" customFormat="1" ht="15.75" customHeight="1">
      <c r="O147" s="27"/>
      <c r="P147" s="27"/>
      <c r="Q147" s="27"/>
      <c r="R147" s="27"/>
      <c r="S147" s="27"/>
      <c r="T147" s="27"/>
    </row>
    <row r="148" spans="15:20" s="32" customFormat="1" ht="15.75" customHeight="1">
      <c r="O148" s="27"/>
      <c r="P148" s="27"/>
      <c r="Q148" s="27"/>
      <c r="R148" s="27"/>
      <c r="S148" s="27"/>
      <c r="T148" s="27"/>
    </row>
    <row r="149" spans="15:20" s="28" customFormat="1" ht="15.75" customHeight="1">
      <c r="O149"/>
      <c r="P149"/>
      <c r="Q149"/>
      <c r="R149"/>
      <c r="S149"/>
      <c r="T149"/>
    </row>
    <row r="150" spans="15:20" s="28" customFormat="1" ht="15.75" customHeight="1">
      <c r="O150"/>
      <c r="P150"/>
      <c r="Q150"/>
      <c r="R150"/>
      <c r="S150"/>
      <c r="T150"/>
    </row>
    <row r="151" spans="15:20" s="28" customFormat="1" ht="15.75" customHeight="1">
      <c r="O151"/>
      <c r="P151"/>
      <c r="Q151"/>
      <c r="R151"/>
      <c r="S151"/>
      <c r="T151"/>
    </row>
    <row r="152" spans="15:20" s="28" customFormat="1" ht="15.75" customHeight="1">
      <c r="O152"/>
      <c r="P152"/>
      <c r="Q152"/>
      <c r="R152"/>
      <c r="S152"/>
      <c r="T152"/>
    </row>
    <row r="153" spans="15:20" s="28" customFormat="1">
      <c r="O153"/>
      <c r="P153"/>
      <c r="Q153"/>
      <c r="R153"/>
      <c r="S153"/>
      <c r="T153"/>
    </row>
    <row r="154" spans="15:20" s="28" customFormat="1" ht="15.75" customHeight="1">
      <c r="O154"/>
      <c r="P154"/>
      <c r="Q154"/>
      <c r="R154"/>
      <c r="S154"/>
      <c r="T154"/>
    </row>
    <row r="155" spans="15:20" s="28" customFormat="1" ht="15.75" customHeight="1">
      <c r="O155"/>
      <c r="P155"/>
      <c r="Q155"/>
      <c r="R155"/>
      <c r="S155"/>
      <c r="T155"/>
    </row>
    <row r="156" spans="15:20" s="28" customFormat="1" ht="15.75" customHeight="1">
      <c r="O156"/>
      <c r="P156"/>
      <c r="Q156"/>
      <c r="R156"/>
      <c r="S156"/>
      <c r="T156"/>
    </row>
    <row r="157" spans="15:20" s="28" customFormat="1" ht="15.75" customHeight="1">
      <c r="O157"/>
      <c r="P157"/>
      <c r="Q157"/>
      <c r="R157"/>
      <c r="S157"/>
      <c r="T157"/>
    </row>
    <row r="158" spans="15:20" s="28" customFormat="1" ht="15.75" customHeight="1">
      <c r="O158"/>
      <c r="P158"/>
      <c r="Q158"/>
      <c r="R158"/>
      <c r="S158"/>
      <c r="T158"/>
    </row>
    <row r="159" spans="15:20" s="28" customFormat="1" ht="15.75" customHeight="1">
      <c r="O159"/>
      <c r="P159"/>
      <c r="Q159"/>
      <c r="R159"/>
      <c r="S159"/>
      <c r="T159"/>
    </row>
    <row r="160" spans="15:20" s="28" customFormat="1" ht="15.75" customHeight="1">
      <c r="O160"/>
      <c r="P160"/>
      <c r="Q160"/>
      <c r="R160"/>
      <c r="S160"/>
      <c r="T160"/>
    </row>
    <row r="161" spans="15:20" s="28" customFormat="1" ht="15.75" customHeight="1">
      <c r="O161"/>
      <c r="P161"/>
      <c r="Q161"/>
      <c r="R161"/>
      <c r="S161"/>
      <c r="T161"/>
    </row>
    <row r="162" spans="15:20" s="28" customFormat="1" ht="15.75" customHeight="1">
      <c r="O162"/>
      <c r="P162"/>
      <c r="Q162"/>
      <c r="R162"/>
      <c r="S162"/>
      <c r="T162"/>
    </row>
    <row r="163" spans="15:20" s="28" customFormat="1" ht="15.75" customHeight="1">
      <c r="O163"/>
      <c r="P163"/>
      <c r="Q163"/>
      <c r="R163"/>
      <c r="S163"/>
      <c r="T163"/>
    </row>
    <row r="164" spans="15:20" s="28" customFormat="1" ht="15.75" customHeight="1">
      <c r="O164"/>
      <c r="P164"/>
      <c r="Q164"/>
      <c r="R164"/>
      <c r="S164"/>
      <c r="T164"/>
    </row>
    <row r="165" spans="15:20" s="28" customFormat="1" ht="15.75" customHeight="1">
      <c r="O165"/>
      <c r="P165"/>
      <c r="Q165"/>
      <c r="R165"/>
      <c r="S165"/>
      <c r="T165"/>
    </row>
    <row r="166" spans="15:20" s="28" customFormat="1" ht="15.75" customHeight="1">
      <c r="O166"/>
      <c r="P166"/>
      <c r="Q166"/>
      <c r="R166"/>
      <c r="S166"/>
      <c r="T166"/>
    </row>
    <row r="167" spans="15:20" s="28" customFormat="1" ht="15.75" customHeight="1">
      <c r="O167"/>
      <c r="P167"/>
      <c r="Q167"/>
      <c r="R167"/>
      <c r="S167"/>
      <c r="T167"/>
    </row>
    <row r="168" spans="15:20" s="28" customFormat="1" ht="15.75" customHeight="1">
      <c r="O168"/>
      <c r="P168"/>
      <c r="Q168"/>
      <c r="R168"/>
      <c r="S168"/>
      <c r="T168"/>
    </row>
    <row r="169" spans="15:20" s="28" customFormat="1" ht="15.75" customHeight="1">
      <c r="O169"/>
      <c r="P169"/>
      <c r="Q169"/>
      <c r="R169"/>
      <c r="S169"/>
      <c r="T169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25.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7" customFormat="1" ht="15.75" customHeight="1">
      <c r="O176"/>
      <c r="P176"/>
      <c r="Q176"/>
      <c r="R176"/>
      <c r="S176"/>
      <c r="T176"/>
    </row>
    <row r="177" spans="15:20" s="27" customFormat="1" ht="43.15" customHeight="1">
      <c r="O177"/>
      <c r="P177"/>
      <c r="Q177"/>
      <c r="R177"/>
      <c r="S177"/>
      <c r="T177"/>
    </row>
    <row r="178" spans="15:20" s="27" customFormat="1" ht="20.25" customHeight="1">
      <c r="O178"/>
      <c r="P178"/>
      <c r="Q178"/>
      <c r="R178"/>
      <c r="S178"/>
      <c r="T178"/>
    </row>
    <row r="179" spans="15:20" s="27" customFormat="1" ht="16.149999999999999" customHeight="1">
      <c r="O179"/>
      <c r="P179"/>
      <c r="Q179"/>
      <c r="R179"/>
      <c r="S179"/>
      <c r="T179"/>
    </row>
    <row r="180" spans="15:20" s="27" customFormat="1" ht="48" customHeight="1">
      <c r="O180"/>
      <c r="P180"/>
      <c r="Q180"/>
      <c r="R180"/>
      <c r="S180"/>
      <c r="T180"/>
    </row>
    <row r="181" spans="15:20" s="27" customFormat="1" ht="15.75" customHeight="1">
      <c r="O181"/>
      <c r="P181"/>
      <c r="Q181"/>
      <c r="R181"/>
      <c r="S181"/>
      <c r="T181"/>
    </row>
    <row r="182" spans="15:20" s="27" customFormat="1" ht="15.75" customHeight="1">
      <c r="O182"/>
      <c r="P182"/>
      <c r="Q182"/>
      <c r="R182"/>
      <c r="S182"/>
      <c r="T182"/>
    </row>
    <row r="183" spans="15:20" s="27" customFormat="1" ht="50.4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 ht="15.75" customHeight="1">
      <c r="O185"/>
      <c r="P185"/>
      <c r="Q185"/>
      <c r="R185"/>
      <c r="S185"/>
      <c r="T185"/>
    </row>
    <row r="186" spans="15:20" s="27" customFormat="1" ht="44.45" customHeight="1">
      <c r="O186"/>
      <c r="P186"/>
      <c r="Q186"/>
      <c r="R186"/>
      <c r="S186"/>
      <c r="T186"/>
    </row>
    <row r="187" spans="15:20" s="27" customFormat="1" ht="15.75" customHeight="1">
      <c r="O187"/>
      <c r="P187"/>
      <c r="Q187"/>
      <c r="R187"/>
      <c r="S187"/>
      <c r="T187"/>
    </row>
    <row r="188" spans="15:20" s="27" customFormat="1" ht="15.75" customHeight="1">
      <c r="O188"/>
      <c r="P188"/>
      <c r="Q188"/>
      <c r="R188"/>
      <c r="S188"/>
      <c r="T188"/>
    </row>
    <row r="189" spans="15:20" s="27" customFormat="1" ht="46.9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15.75" customHeight="1">
      <c r="O191"/>
      <c r="P191"/>
      <c r="Q191"/>
      <c r="R191"/>
      <c r="S191"/>
      <c r="T191"/>
    </row>
    <row r="192" spans="15:20" s="27" customFormat="1" ht="51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15.75" customHeight="1">
      <c r="O194"/>
      <c r="P194"/>
      <c r="Q194"/>
      <c r="R194"/>
      <c r="S194"/>
      <c r="T194"/>
    </row>
    <row r="195" spans="15:20" s="27" customFormat="1" ht="61.1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15.75" customHeight="1">
      <c r="O197"/>
      <c r="P197"/>
      <c r="Q197"/>
      <c r="R197"/>
      <c r="S197"/>
      <c r="T197"/>
    </row>
    <row r="198" spans="15:20" s="27" customFormat="1" ht="61.1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15.75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spans="15:20" s="27" customFormat="1" ht="15.75" customHeight="1">
      <c r="O209"/>
      <c r="P209"/>
      <c r="Q209"/>
      <c r="R209"/>
      <c r="S209"/>
      <c r="T209"/>
    </row>
    <row r="210" spans="15:20" s="27" customFormat="1" ht="15.75" customHeight="1">
      <c r="O210"/>
      <c r="P210"/>
      <c r="Q210"/>
      <c r="R210"/>
      <c r="S210"/>
      <c r="T210"/>
    </row>
    <row r="211" spans="15:20" s="27" customFormat="1" ht="15.75" customHeight="1">
      <c r="O211"/>
      <c r="P211"/>
      <c r="Q211"/>
      <c r="R211"/>
      <c r="S211"/>
      <c r="T211"/>
    </row>
    <row r="212" spans="15:20" s="27" customFormat="1" ht="15.75" customHeight="1">
      <c r="O212"/>
      <c r="P212"/>
      <c r="Q212"/>
      <c r="R212"/>
      <c r="S212"/>
      <c r="T212"/>
    </row>
    <row r="213" spans="15:20" s="27" customFormat="1" ht="15.75" customHeight="1">
      <c r="O213"/>
      <c r="P213"/>
      <c r="Q213"/>
      <c r="R213"/>
      <c r="S213"/>
      <c r="T213"/>
    </row>
    <row r="214" spans="15:20" s="27" customFormat="1" ht="15.75" customHeight="1">
      <c r="O214"/>
      <c r="P214"/>
      <c r="Q214"/>
      <c r="R214"/>
      <c r="S214"/>
      <c r="T214"/>
    </row>
    <row r="215" spans="15:20" s="27" customFormat="1" ht="15.75" customHeight="1">
      <c r="O215"/>
      <c r="P215"/>
      <c r="Q215"/>
      <c r="R215"/>
      <c r="S215"/>
      <c r="T215"/>
    </row>
    <row r="216" spans="15:20" s="27" customFormat="1" ht="15.75" customHeight="1">
      <c r="O216"/>
      <c r="P216"/>
      <c r="Q216"/>
      <c r="R216"/>
      <c r="S216"/>
      <c r="T216"/>
    </row>
    <row r="217" spans="15:20" s="27" customFormat="1" ht="15.75" customHeight="1">
      <c r="O217"/>
      <c r="P217"/>
      <c r="Q217"/>
      <c r="R217"/>
      <c r="S217"/>
      <c r="T217"/>
    </row>
    <row r="218" spans="15:20" s="27" customFormat="1" ht="15.75" customHeight="1">
      <c r="O218"/>
      <c r="P218"/>
      <c r="Q218"/>
      <c r="R218"/>
      <c r="S218"/>
      <c r="T218"/>
    </row>
    <row r="219" spans="15:20" s="27" customFormat="1" ht="15.75" customHeight="1">
      <c r="O219"/>
      <c r="P219"/>
      <c r="Q219"/>
      <c r="R219"/>
      <c r="S219"/>
      <c r="T219"/>
    </row>
    <row r="220" spans="15:20" s="27" customFormat="1" ht="15.75" customHeight="1">
      <c r="O220"/>
      <c r="P220"/>
      <c r="Q220"/>
      <c r="R220"/>
      <c r="S220"/>
      <c r="T220"/>
    </row>
    <row r="221" spans="15:20" s="27" customFormat="1" ht="15.75" customHeight="1">
      <c r="O221"/>
      <c r="P221"/>
      <c r="Q221"/>
      <c r="R221"/>
      <c r="S221"/>
      <c r="T221"/>
    </row>
    <row r="222" spans="15:20" s="27" customFormat="1" ht="15.75" customHeight="1">
      <c r="O222"/>
      <c r="P222"/>
      <c r="Q222"/>
      <c r="R222"/>
      <c r="S222"/>
      <c r="T222"/>
    </row>
    <row r="223" spans="15:20" ht="15.75" customHeight="1"/>
    <row r="224" spans="15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F725"/>
  <sheetViews>
    <sheetView view="pageBreakPreview" topLeftCell="AO28" zoomScaleNormal="70" zoomScaleSheetLayoutView="100" workbookViewId="0">
      <selection activeCell="AU58" sqref="AU5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8.7109375" customWidth="1"/>
    <col min="10" max="10" width="14.5703125" customWidth="1"/>
    <col min="11" max="11" width="16" customWidth="1"/>
    <col min="12" max="12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108</v>
      </c>
      <c r="B8" s="137"/>
      <c r="C8" s="137"/>
      <c r="D8" s="137"/>
      <c r="E8" s="137"/>
      <c r="F8" s="137"/>
      <c r="G8" s="137"/>
      <c r="H8" s="136" t="s">
        <v>108</v>
      </c>
      <c r="I8" s="137"/>
      <c r="J8" s="137"/>
      <c r="K8" s="137"/>
      <c r="L8" s="137"/>
      <c r="M8" s="137"/>
      <c r="N8" s="137"/>
      <c r="O8" s="136" t="s">
        <v>108</v>
      </c>
      <c r="P8" s="137"/>
      <c r="Q8" s="137"/>
      <c r="R8" s="137"/>
      <c r="S8" s="137"/>
      <c r="T8" s="137"/>
      <c r="U8" s="137"/>
      <c r="V8" s="136" t="s">
        <v>108</v>
      </c>
      <c r="W8" s="137"/>
      <c r="X8" s="137"/>
      <c r="Y8" s="137"/>
      <c r="Z8" s="137"/>
      <c r="AA8" s="137"/>
      <c r="AB8" s="137"/>
      <c r="AC8" s="136" t="s">
        <v>108</v>
      </c>
      <c r="AD8" s="137"/>
      <c r="AE8" s="137"/>
      <c r="AF8" s="137"/>
      <c r="AG8" s="137"/>
      <c r="AH8" s="137"/>
      <c r="AI8" s="137"/>
      <c r="AJ8" s="136" t="s">
        <v>108</v>
      </c>
      <c r="AK8" s="137"/>
      <c r="AL8" s="137"/>
      <c r="AM8" s="137"/>
      <c r="AN8" s="137"/>
      <c r="AO8" s="137"/>
      <c r="AP8" s="137"/>
      <c r="AQ8" s="136" t="s">
        <v>108</v>
      </c>
      <c r="AR8" s="137"/>
      <c r="AS8" s="137"/>
      <c r="AT8" s="137"/>
      <c r="AU8" s="137"/>
      <c r="AV8" s="137"/>
      <c r="AW8" s="137"/>
      <c r="AX8" s="136" t="s">
        <v>108</v>
      </c>
      <c r="AY8" s="137"/>
      <c r="AZ8" s="137"/>
      <c r="BA8" s="137"/>
      <c r="BB8" s="137"/>
      <c r="BC8" s="137"/>
      <c r="BD8" s="137"/>
      <c r="BE8" s="136" t="s">
        <v>108</v>
      </c>
      <c r="BF8" s="137"/>
      <c r="BG8" s="137"/>
      <c r="BH8" s="137"/>
      <c r="BI8" s="137"/>
      <c r="BJ8" s="137"/>
      <c r="BK8" s="137"/>
      <c r="BL8" s="136" t="s">
        <v>108</v>
      </c>
      <c r="BM8" s="137"/>
      <c r="BN8" s="137"/>
      <c r="BO8" s="137"/>
      <c r="BP8" s="137"/>
      <c r="BQ8" s="137"/>
      <c r="BR8" s="137"/>
      <c r="BS8" s="136" t="s">
        <v>108</v>
      </c>
      <c r="BT8" s="137"/>
      <c r="BU8" s="137"/>
      <c r="BV8" s="137"/>
      <c r="BW8" s="137"/>
      <c r="BX8" s="137"/>
      <c r="BY8" s="137"/>
      <c r="BZ8" s="136" t="s">
        <v>108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1139855.2</v>
      </c>
      <c r="D21" s="102">
        <f t="shared" ref="D21:E21" si="0">D22+D59</f>
        <v>59817</v>
      </c>
      <c r="E21" s="102">
        <f t="shared" si="0"/>
        <v>1707.01</v>
      </c>
      <c r="F21" s="102">
        <f>C21+D21-E21</f>
        <v>1197965.19</v>
      </c>
      <c r="G21" s="103"/>
      <c r="H21" s="100" t="s">
        <v>28</v>
      </c>
      <c r="I21" s="101" t="s">
        <v>29</v>
      </c>
      <c r="J21" s="102">
        <f>J22+J59</f>
        <v>1197965.19</v>
      </c>
      <c r="K21" s="102">
        <f t="shared" ref="K21" si="1">K22+K59</f>
        <v>51</v>
      </c>
      <c r="L21" s="102">
        <f t="shared" ref="L21" si="2">L22+L59</f>
        <v>193908.67</v>
      </c>
      <c r="M21" s="102">
        <f>J21+K21-L21</f>
        <v>1004107.5199999999</v>
      </c>
      <c r="O21" s="100" t="s">
        <v>28</v>
      </c>
      <c r="P21" s="101" t="s">
        <v>29</v>
      </c>
      <c r="Q21" s="102">
        <f>Q22+Q59</f>
        <v>1004107.52</v>
      </c>
      <c r="R21" s="102">
        <f t="shared" ref="R21" si="3">R22+R59</f>
        <v>0</v>
      </c>
      <c r="S21" s="102">
        <f t="shared" ref="S21" si="4">S22+S59</f>
        <v>1957.01</v>
      </c>
      <c r="T21" s="102">
        <f>Q21+R21-S21</f>
        <v>1002150.51</v>
      </c>
      <c r="V21" s="100" t="s">
        <v>28</v>
      </c>
      <c r="W21" s="101" t="s">
        <v>29</v>
      </c>
      <c r="X21" s="102">
        <f>X22+X59</f>
        <v>1002150.51</v>
      </c>
      <c r="Y21" s="102">
        <f t="shared" ref="Y21" si="5">Y22+Y59</f>
        <v>20000</v>
      </c>
      <c r="Z21" s="102">
        <f t="shared" ref="Z21" si="6">Z22+Z59</f>
        <v>195678.53</v>
      </c>
      <c r="AA21" s="102">
        <f>X21+Y21-Z21</f>
        <v>826471.98</v>
      </c>
      <c r="AC21" s="100" t="s">
        <v>28</v>
      </c>
      <c r="AD21" s="101" t="s">
        <v>29</v>
      </c>
      <c r="AE21" s="102">
        <f>AE22+AE59</f>
        <v>827011.98</v>
      </c>
      <c r="AF21" s="102">
        <f t="shared" ref="AF21" si="7">AF22+AF59</f>
        <v>0</v>
      </c>
      <c r="AG21" s="102">
        <f t="shared" ref="AG21" si="8">AG22+AG59</f>
        <v>105323.31</v>
      </c>
      <c r="AH21" s="102">
        <f>AE21+AF21-AG21</f>
        <v>721688.66999999993</v>
      </c>
      <c r="AJ21" s="100" t="s">
        <v>28</v>
      </c>
      <c r="AK21" s="101" t="s">
        <v>29</v>
      </c>
      <c r="AL21" s="102">
        <f>AL22+AL59</f>
        <v>721688.66999999993</v>
      </c>
      <c r="AM21" s="102">
        <f t="shared" ref="AM21" si="9">AM22+AM59</f>
        <v>50455</v>
      </c>
      <c r="AN21" s="102">
        <f t="shared" ref="AN21" si="10">AN22+AN59</f>
        <v>27575.17</v>
      </c>
      <c r="AO21" s="102">
        <f>AL21+AM21-AN21</f>
        <v>744568.49999999988</v>
      </c>
      <c r="AQ21" s="100" t="s">
        <v>28</v>
      </c>
      <c r="AR21" s="101" t="s">
        <v>29</v>
      </c>
      <c r="AS21" s="102">
        <f>AS22+AS59</f>
        <v>744568.5</v>
      </c>
      <c r="AT21" s="102">
        <f t="shared" ref="AT21" si="11">AT22+AT59</f>
        <v>150000</v>
      </c>
      <c r="AU21" s="102">
        <f t="shared" ref="AU21" si="12">AU22+AU59</f>
        <v>8059.65</v>
      </c>
      <c r="AV21" s="102">
        <f>AS21+AT21-AU21</f>
        <v>886508.85</v>
      </c>
      <c r="AX21" s="100" t="s">
        <v>28</v>
      </c>
      <c r="AY21" s="101" t="s">
        <v>29</v>
      </c>
      <c r="AZ21" s="102">
        <f>AZ22+AZ59</f>
        <v>886508.85000000009</v>
      </c>
      <c r="BA21" s="102">
        <f t="shared" ref="BA21" si="13">BA22+BA59</f>
        <v>228066</v>
      </c>
      <c r="BB21" s="102">
        <f t="shared" ref="BB21" si="14">BB22+BB59</f>
        <v>0</v>
      </c>
      <c r="BC21" s="102">
        <f>AZ21+BA21-BB21</f>
        <v>1114574.8500000001</v>
      </c>
      <c r="BE21" s="100" t="s">
        <v>28</v>
      </c>
      <c r="BF21" s="101" t="s">
        <v>29</v>
      </c>
      <c r="BG21" s="102">
        <f>BG22+BG59</f>
        <v>1114574.8500000001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1114574.8500000001</v>
      </c>
      <c r="BL21" s="100" t="s">
        <v>28</v>
      </c>
      <c r="BM21" s="101" t="s">
        <v>29</v>
      </c>
      <c r="BN21" s="102">
        <f>BN22+BN59</f>
        <v>1114574.8500000001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1114574.8500000001</v>
      </c>
      <c r="BS21" s="100" t="s">
        <v>28</v>
      </c>
      <c r="BT21" s="101" t="s">
        <v>29</v>
      </c>
      <c r="BU21" s="102">
        <f>BU22+BU59</f>
        <v>1114574.8500000001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1114574.8500000001</v>
      </c>
      <c r="BZ21" s="100" t="s">
        <v>28</v>
      </c>
      <c r="CA21" s="101" t="s">
        <v>29</v>
      </c>
      <c r="CB21" s="102">
        <f>CB22+CB59</f>
        <v>1114574.8500000001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1114574.8500000001</v>
      </c>
    </row>
    <row r="22" spans="1:83" s="96" customFormat="1" ht="36" customHeight="1" thickBot="1">
      <c r="A22" s="92" t="s">
        <v>121</v>
      </c>
      <c r="B22" s="93">
        <v>2000</v>
      </c>
      <c r="C22" s="94">
        <f>C23+C57</f>
        <v>1139855.2</v>
      </c>
      <c r="D22" s="94">
        <f t="shared" ref="D22:E22" si="23">D23+D57</f>
        <v>59817</v>
      </c>
      <c r="E22" s="94">
        <f t="shared" si="23"/>
        <v>1707.01</v>
      </c>
      <c r="F22" s="95">
        <f t="shared" ref="F22:F24" si="24">C22+D22-E22</f>
        <v>1197965.19</v>
      </c>
      <c r="H22" s="92" t="s">
        <v>121</v>
      </c>
      <c r="I22" s="93">
        <v>2000</v>
      </c>
      <c r="J22" s="94">
        <f>J23+J57</f>
        <v>1197965.19</v>
      </c>
      <c r="K22" s="94">
        <f t="shared" ref="K22" si="25">K23+K57</f>
        <v>51</v>
      </c>
      <c r="L22" s="94">
        <f t="shared" ref="L22" si="26">L23+L57</f>
        <v>193908.67</v>
      </c>
      <c r="M22" s="95">
        <f t="shared" ref="M22:M24" si="27">J22+K22-L22</f>
        <v>1004107.5199999999</v>
      </c>
      <c r="O22" s="92" t="s">
        <v>121</v>
      </c>
      <c r="P22" s="93">
        <v>2000</v>
      </c>
      <c r="Q22" s="94">
        <f>Q23+Q57</f>
        <v>1004107.52</v>
      </c>
      <c r="R22" s="94">
        <f t="shared" ref="R22" si="28">R23+R57</f>
        <v>0</v>
      </c>
      <c r="S22" s="94">
        <f t="shared" ref="S22" si="29">S23+S57</f>
        <v>1957.01</v>
      </c>
      <c r="T22" s="95">
        <f t="shared" ref="T22:T24" si="30">Q22+R22-S22</f>
        <v>1002150.51</v>
      </c>
      <c r="V22" s="92" t="s">
        <v>121</v>
      </c>
      <c r="W22" s="93">
        <v>2000</v>
      </c>
      <c r="X22" s="94">
        <f>X23+X57</f>
        <v>1002150.51</v>
      </c>
      <c r="Y22" s="94">
        <f t="shared" ref="Y22" si="31">Y23+Y57</f>
        <v>20000</v>
      </c>
      <c r="Z22" s="94">
        <f t="shared" ref="Z22" si="32">Z23+Z57</f>
        <v>195678.53</v>
      </c>
      <c r="AA22" s="95">
        <f t="shared" ref="AA22:AA24" si="33">X22+Y22-Z22</f>
        <v>826471.98</v>
      </c>
      <c r="AC22" s="92" t="s">
        <v>121</v>
      </c>
      <c r="AD22" s="93">
        <v>2000</v>
      </c>
      <c r="AE22" s="94">
        <f>AE23+AE57</f>
        <v>827011.98</v>
      </c>
      <c r="AF22" s="94">
        <f t="shared" ref="AF22" si="34">AF23+AF57</f>
        <v>0</v>
      </c>
      <c r="AG22" s="94">
        <f t="shared" ref="AG22" si="35">AG23+AG57</f>
        <v>105323.31</v>
      </c>
      <c r="AH22" s="95">
        <f t="shared" ref="AH22:AH24" si="36">AE22+AF22-AG22</f>
        <v>721688.66999999993</v>
      </c>
      <c r="AJ22" s="92" t="s">
        <v>121</v>
      </c>
      <c r="AK22" s="93">
        <v>2000</v>
      </c>
      <c r="AL22" s="94">
        <f>AL23+AL57</f>
        <v>721688.66999999993</v>
      </c>
      <c r="AM22" s="94">
        <f t="shared" ref="AM22" si="37">AM23+AM57</f>
        <v>50455</v>
      </c>
      <c r="AN22" s="94">
        <f t="shared" ref="AN22" si="38">AN23+AN57</f>
        <v>27575.17</v>
      </c>
      <c r="AO22" s="95">
        <f t="shared" ref="AO22:AO24" si="39">AL22+AM22-AN22</f>
        <v>744568.49999999988</v>
      </c>
      <c r="AQ22" s="92" t="s">
        <v>121</v>
      </c>
      <c r="AR22" s="93">
        <v>2000</v>
      </c>
      <c r="AS22" s="94">
        <f>AS23+AS57</f>
        <v>744568.5</v>
      </c>
      <c r="AT22" s="94">
        <f t="shared" ref="AT22" si="40">AT23+AT57</f>
        <v>150000</v>
      </c>
      <c r="AU22" s="94">
        <f t="shared" ref="AU22" si="41">AU23+AU57</f>
        <v>8059.65</v>
      </c>
      <c r="AV22" s="95">
        <f t="shared" ref="AV22:AV24" si="42">AS22+AT22-AU22</f>
        <v>886508.85</v>
      </c>
      <c r="AX22" s="92" t="s">
        <v>121</v>
      </c>
      <c r="AY22" s="93">
        <v>2000</v>
      </c>
      <c r="AZ22" s="94">
        <f>AZ23+AZ57</f>
        <v>886508.85000000009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886508.85000000009</v>
      </c>
      <c r="BE22" s="92" t="s">
        <v>121</v>
      </c>
      <c r="BF22" s="93">
        <v>2000</v>
      </c>
      <c r="BG22" s="94">
        <f>BG23+BG57</f>
        <v>886508.85000000009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886508.85000000009</v>
      </c>
      <c r="BL22" s="92" t="s">
        <v>121</v>
      </c>
      <c r="BM22" s="93">
        <v>2000</v>
      </c>
      <c r="BN22" s="94">
        <f>BN23+BN57</f>
        <v>886508.85000000009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886508.85000000009</v>
      </c>
      <c r="BS22" s="92" t="s">
        <v>121</v>
      </c>
      <c r="BT22" s="93">
        <v>2000</v>
      </c>
      <c r="BU22" s="94">
        <f>BU23+BU57</f>
        <v>886508.85000000009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886508.85000000009</v>
      </c>
      <c r="BZ22" s="92" t="s">
        <v>121</v>
      </c>
      <c r="CA22" s="93">
        <v>2000</v>
      </c>
      <c r="CB22" s="94">
        <f>CB23+CB57</f>
        <v>886508.85000000009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886508.85000000009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1139261.2</v>
      </c>
      <c r="D23" s="107">
        <f t="shared" ref="D23:E23" si="58">D24+D32+D33+D51</f>
        <v>59817</v>
      </c>
      <c r="E23" s="107">
        <f t="shared" si="58"/>
        <v>1707.01</v>
      </c>
      <c r="F23" s="107">
        <f t="shared" si="24"/>
        <v>1197371.19</v>
      </c>
      <c r="H23" s="105" t="s">
        <v>30</v>
      </c>
      <c r="I23" s="106">
        <v>2200</v>
      </c>
      <c r="J23" s="107">
        <f>J24+J32+J33+J51</f>
        <v>1197371.19</v>
      </c>
      <c r="K23" s="107">
        <f t="shared" ref="K23" si="59">K24+K32+K33+K51</f>
        <v>51</v>
      </c>
      <c r="L23" s="107">
        <f t="shared" ref="L23" si="60">L24+L32+L33+L51</f>
        <v>193908.67</v>
      </c>
      <c r="M23" s="107">
        <f t="shared" si="27"/>
        <v>1003513.5199999999</v>
      </c>
      <c r="O23" s="105" t="s">
        <v>30</v>
      </c>
      <c r="P23" s="106">
        <v>2200</v>
      </c>
      <c r="Q23" s="107">
        <f>Q24+Q32+Q33+Q51</f>
        <v>1003513.52</v>
      </c>
      <c r="R23" s="107">
        <f t="shared" ref="R23" si="61">R24+R32+R33+R51</f>
        <v>0</v>
      </c>
      <c r="S23" s="107">
        <f t="shared" ref="S23" si="62">S24+S32+S33+S51</f>
        <v>1957.01</v>
      </c>
      <c r="T23" s="107">
        <f t="shared" si="30"/>
        <v>1001556.51</v>
      </c>
      <c r="V23" s="105" t="s">
        <v>30</v>
      </c>
      <c r="W23" s="106">
        <v>2200</v>
      </c>
      <c r="X23" s="107">
        <f>X24+X32+X33+X51</f>
        <v>1001556.51</v>
      </c>
      <c r="Y23" s="107">
        <f t="shared" ref="Y23" si="63">Y24+Y32+Y33+Y51</f>
        <v>20000</v>
      </c>
      <c r="Z23" s="107">
        <f t="shared" ref="Z23" si="64">Z24+Z32+Z33+Z51</f>
        <v>195678.53</v>
      </c>
      <c r="AA23" s="107">
        <f t="shared" si="33"/>
        <v>825877.98</v>
      </c>
      <c r="AC23" s="105" t="s">
        <v>30</v>
      </c>
      <c r="AD23" s="106">
        <v>2200</v>
      </c>
      <c r="AE23" s="107">
        <f>AE24+AE32+AE33+AE51</f>
        <v>826417.98</v>
      </c>
      <c r="AF23" s="107">
        <f t="shared" ref="AF23" si="65">AF24+AF32+AF33+AF51</f>
        <v>0</v>
      </c>
      <c r="AG23" s="107">
        <f t="shared" ref="AG23" si="66">AG24+AG32+AG33+AG51</f>
        <v>105323.31</v>
      </c>
      <c r="AH23" s="107">
        <f t="shared" si="36"/>
        <v>721094.66999999993</v>
      </c>
      <c r="AJ23" s="105" t="s">
        <v>30</v>
      </c>
      <c r="AK23" s="106">
        <v>2200</v>
      </c>
      <c r="AL23" s="107">
        <f>AL24+AL32+AL33+AL51</f>
        <v>721094.66999999993</v>
      </c>
      <c r="AM23" s="107">
        <f t="shared" ref="AM23" si="67">AM24+AM32+AM33+AM51</f>
        <v>50455</v>
      </c>
      <c r="AN23" s="107">
        <f t="shared" ref="AN23" si="68">AN24+AN32+AN33+AN51</f>
        <v>27575.17</v>
      </c>
      <c r="AO23" s="107">
        <f t="shared" si="39"/>
        <v>743974.49999999988</v>
      </c>
      <c r="AQ23" s="105" t="s">
        <v>30</v>
      </c>
      <c r="AR23" s="106">
        <v>2200</v>
      </c>
      <c r="AS23" s="107">
        <f>AS24+AS32+AS33+AS51</f>
        <v>743974.5</v>
      </c>
      <c r="AT23" s="107">
        <f t="shared" ref="AT23" si="69">AT24+AT32+AT33+AT51</f>
        <v>150000</v>
      </c>
      <c r="AU23" s="107">
        <f t="shared" ref="AU23" si="70">AU24+AU32+AU33+AU51</f>
        <v>8059.65</v>
      </c>
      <c r="AV23" s="107">
        <f t="shared" si="42"/>
        <v>885914.85</v>
      </c>
      <c r="AX23" s="105" t="s">
        <v>30</v>
      </c>
      <c r="AY23" s="106">
        <v>2200</v>
      </c>
      <c r="AZ23" s="107">
        <f>AZ24+AZ32+AZ33+AZ51</f>
        <v>885914.85000000009</v>
      </c>
      <c r="BA23" s="107">
        <f t="shared" ref="BA23" si="71">BA24+BA32+BA33+BA51</f>
        <v>0</v>
      </c>
      <c r="BB23" s="107">
        <f t="shared" ref="BB23" si="72">BB24+BB32+BB33+BB51</f>
        <v>0</v>
      </c>
      <c r="BC23" s="107">
        <f t="shared" si="45"/>
        <v>885914.85000000009</v>
      </c>
      <c r="BE23" s="105" t="s">
        <v>30</v>
      </c>
      <c r="BF23" s="106">
        <v>2200</v>
      </c>
      <c r="BG23" s="107">
        <f>BG24+BG32+BG33+BG51</f>
        <v>885914.85000000009</v>
      </c>
      <c r="BH23" s="107">
        <f t="shared" ref="BH23" si="73">BH24+BH32+BH33+BH51</f>
        <v>0</v>
      </c>
      <c r="BI23" s="107">
        <f t="shared" ref="BI23" si="74">BI24+BI32+BI33+BI51</f>
        <v>0</v>
      </c>
      <c r="BJ23" s="107">
        <f t="shared" si="48"/>
        <v>885914.85000000009</v>
      </c>
      <c r="BL23" s="105" t="s">
        <v>30</v>
      </c>
      <c r="BM23" s="106">
        <v>2200</v>
      </c>
      <c r="BN23" s="107">
        <f>BN24+BN32+BN33+BN51</f>
        <v>885914.85000000009</v>
      </c>
      <c r="BO23" s="107">
        <f t="shared" ref="BO23" si="75">BO24+BO32+BO33+BO51</f>
        <v>0</v>
      </c>
      <c r="BP23" s="107">
        <f t="shared" ref="BP23" si="76">BP24+BP32+BP33+BP51</f>
        <v>0</v>
      </c>
      <c r="BQ23" s="107">
        <f t="shared" si="51"/>
        <v>885914.85000000009</v>
      </c>
      <c r="BS23" s="105" t="s">
        <v>30</v>
      </c>
      <c r="BT23" s="106">
        <v>2200</v>
      </c>
      <c r="BU23" s="107">
        <f>BU24+BU32+BU33+BU51</f>
        <v>885914.85000000009</v>
      </c>
      <c r="BV23" s="107">
        <f t="shared" ref="BV23" si="77">BV24+BV32+BV33+BV51</f>
        <v>0</v>
      </c>
      <c r="BW23" s="107">
        <f t="shared" ref="BW23" si="78">BW24+BW32+BW33+BW51</f>
        <v>0</v>
      </c>
      <c r="BX23" s="107">
        <f t="shared" si="54"/>
        <v>885914.85000000009</v>
      </c>
      <c r="BZ23" s="105" t="s">
        <v>30</v>
      </c>
      <c r="CA23" s="106">
        <v>2200</v>
      </c>
      <c r="CB23" s="107">
        <f>CB24+CB32+CB33+CB51</f>
        <v>885914.85000000009</v>
      </c>
      <c r="CC23" s="107">
        <f t="shared" ref="CC23" si="79">CC24+CC32+CC33+CC51</f>
        <v>0</v>
      </c>
      <c r="CD23" s="107">
        <f t="shared" ref="CD23" si="80">CD24+CD32+CD33+CD51</f>
        <v>0</v>
      </c>
      <c r="CE23" s="107">
        <f t="shared" si="57"/>
        <v>885914.85000000009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4160</v>
      </c>
      <c r="D24" s="43">
        <f t="shared" ref="D24:E24" si="81">SUM(D25:D31)</f>
        <v>59817</v>
      </c>
      <c r="E24" s="43">
        <f t="shared" si="81"/>
        <v>0</v>
      </c>
      <c r="F24" s="47">
        <f t="shared" si="24"/>
        <v>63977</v>
      </c>
      <c r="H24" s="37" t="s">
        <v>31</v>
      </c>
      <c r="I24" s="42">
        <v>2210</v>
      </c>
      <c r="J24" s="43">
        <f>SUM(J25:J31)</f>
        <v>63977</v>
      </c>
      <c r="K24" s="43">
        <f t="shared" ref="K24" si="82">SUM(K25:K31)</f>
        <v>0</v>
      </c>
      <c r="L24" s="123">
        <f t="shared" ref="L24" si="83">SUM(L25:L31)</f>
        <v>250</v>
      </c>
      <c r="M24" s="47">
        <f t="shared" si="27"/>
        <v>63727</v>
      </c>
      <c r="O24" s="37" t="s">
        <v>31</v>
      </c>
      <c r="P24" s="42">
        <v>2210</v>
      </c>
      <c r="Q24" s="43">
        <f>SUM(Q25:Q31)</f>
        <v>63727</v>
      </c>
      <c r="R24" s="43">
        <f t="shared" ref="R24" si="84">SUM(R25:R31)</f>
        <v>0</v>
      </c>
      <c r="S24" s="43">
        <f t="shared" ref="S24" si="85">SUM(S25:S31)</f>
        <v>0</v>
      </c>
      <c r="T24" s="47">
        <f t="shared" si="30"/>
        <v>63727</v>
      </c>
      <c r="V24" s="37" t="s">
        <v>31</v>
      </c>
      <c r="W24" s="42">
        <v>2210</v>
      </c>
      <c r="X24" s="43">
        <f>SUM(X25:X31)</f>
        <v>63727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63727</v>
      </c>
      <c r="AC24" s="37" t="s">
        <v>31</v>
      </c>
      <c r="AD24" s="42">
        <v>2210</v>
      </c>
      <c r="AE24" s="43">
        <f>SUM(AE25:AE31)</f>
        <v>63727</v>
      </c>
      <c r="AF24" s="43">
        <f t="shared" ref="AF24" si="88">SUM(AF25:AF31)</f>
        <v>0</v>
      </c>
      <c r="AG24" s="43">
        <f t="shared" ref="AG24" si="89">SUM(AG25:AG31)</f>
        <v>1760</v>
      </c>
      <c r="AH24" s="47">
        <f t="shared" si="36"/>
        <v>61967</v>
      </c>
      <c r="AJ24" s="37" t="s">
        <v>31</v>
      </c>
      <c r="AK24" s="42">
        <v>2210</v>
      </c>
      <c r="AL24" s="43">
        <f>SUM(AL25:AL31)</f>
        <v>61967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61967</v>
      </c>
      <c r="AQ24" s="37" t="s">
        <v>31</v>
      </c>
      <c r="AR24" s="42">
        <v>2210</v>
      </c>
      <c r="AS24" s="43">
        <f>SUM(AS25:AS31)</f>
        <v>61967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61967</v>
      </c>
      <c r="AX24" s="37" t="s">
        <v>31</v>
      </c>
      <c r="AY24" s="42">
        <v>2210</v>
      </c>
      <c r="AZ24" s="43">
        <f>SUM(AZ25:AZ31)</f>
        <v>61967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61967</v>
      </c>
      <c r="BE24" s="37" t="s">
        <v>31</v>
      </c>
      <c r="BF24" s="42">
        <v>2210</v>
      </c>
      <c r="BG24" s="43">
        <f>SUM(BG25:BG31)</f>
        <v>61967</v>
      </c>
      <c r="BH24" s="43">
        <f t="shared" ref="BH24" si="96">SUM(BH25:BH31)</f>
        <v>0</v>
      </c>
      <c r="BI24" s="43">
        <f t="shared" ref="BI24" si="97">SUM(BI25:BI31)</f>
        <v>0</v>
      </c>
      <c r="BJ24" s="47">
        <f t="shared" si="48"/>
        <v>61967</v>
      </c>
      <c r="BL24" s="37" t="s">
        <v>31</v>
      </c>
      <c r="BM24" s="42">
        <v>2210</v>
      </c>
      <c r="BN24" s="43">
        <f>SUM(BN25:BN31)</f>
        <v>61967</v>
      </c>
      <c r="BO24" s="43">
        <f t="shared" ref="BO24" si="98">SUM(BO25:BO31)</f>
        <v>0</v>
      </c>
      <c r="BP24" s="43">
        <f t="shared" ref="BP24" si="99">SUM(BP25:BP31)</f>
        <v>0</v>
      </c>
      <c r="BQ24" s="47">
        <f t="shared" si="51"/>
        <v>61967</v>
      </c>
      <c r="BS24" s="37" t="s">
        <v>31</v>
      </c>
      <c r="BT24" s="42">
        <v>2210</v>
      </c>
      <c r="BU24" s="43">
        <f>SUM(BU25:BU31)</f>
        <v>61967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61967</v>
      </c>
      <c r="BZ24" s="37" t="s">
        <v>31</v>
      </c>
      <c r="CA24" s="42">
        <v>2210</v>
      </c>
      <c r="CB24" s="43">
        <f>SUM(CB25:CB31)</f>
        <v>61967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61967</v>
      </c>
    </row>
    <row r="25" spans="1:83" s="32" customFormat="1" ht="15.75" customHeight="1" thickBot="1">
      <c r="A25" s="40" t="s">
        <v>122</v>
      </c>
      <c r="B25" s="44">
        <v>2210</v>
      </c>
      <c r="C25" s="38">
        <v>1760</v>
      </c>
      <c r="D25" s="39"/>
      <c r="E25" s="39"/>
      <c r="F25" s="33">
        <f>C25+D25-E25</f>
        <v>1760</v>
      </c>
      <c r="H25" s="40" t="s">
        <v>122</v>
      </c>
      <c r="I25" s="44">
        <v>2210</v>
      </c>
      <c r="J25" s="50">
        <f t="shared" ref="J25:J66" si="104">F25</f>
        <v>1760</v>
      </c>
      <c r="K25" s="39"/>
      <c r="L25" s="122"/>
      <c r="M25" s="33">
        <f>J25+K25-L25</f>
        <v>1760</v>
      </c>
      <c r="O25" s="40" t="s">
        <v>122</v>
      </c>
      <c r="P25" s="44">
        <v>2210</v>
      </c>
      <c r="Q25" s="50">
        <f t="shared" ref="Q25:Q66" si="105">M25</f>
        <v>1760</v>
      </c>
      <c r="R25" s="39"/>
      <c r="S25" s="39"/>
      <c r="T25" s="33">
        <f>Q25+R25-S25</f>
        <v>1760</v>
      </c>
      <c r="V25" s="40" t="s">
        <v>122</v>
      </c>
      <c r="W25" s="44">
        <v>2210</v>
      </c>
      <c r="X25" s="50">
        <f t="shared" ref="X25:X66" si="106">T25</f>
        <v>1760</v>
      </c>
      <c r="Y25" s="39"/>
      <c r="Z25" s="39"/>
      <c r="AA25" s="33">
        <f>X25+Y25-Z25</f>
        <v>1760</v>
      </c>
      <c r="AC25" s="40" t="s">
        <v>122</v>
      </c>
      <c r="AD25" s="44">
        <v>2210</v>
      </c>
      <c r="AE25" s="50">
        <f t="shared" ref="AE25:AE66" si="107">AA25</f>
        <v>1760</v>
      </c>
      <c r="AF25" s="39"/>
      <c r="AG25" s="39">
        <v>1760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6" si="108">AH25</f>
        <v>0</v>
      </c>
      <c r="AM25" s="39"/>
      <c r="AN25" s="122"/>
      <c r="AO25" s="33">
        <f>AL25+AM25-AN25</f>
        <v>0</v>
      </c>
      <c r="AQ25" s="40" t="s">
        <v>122</v>
      </c>
      <c r="AR25" s="44">
        <v>2210</v>
      </c>
      <c r="AS25" s="50">
        <f t="shared" ref="AS25:AS66" si="109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6" si="110">AV25</f>
        <v>0</v>
      </c>
      <c r="BA25" s="39"/>
      <c r="BB25" s="39"/>
      <c r="BC25" s="33">
        <f>AZ25+BA25-BB25</f>
        <v>0</v>
      </c>
      <c r="BD25" s="27"/>
      <c r="BE25" s="40" t="s">
        <v>122</v>
      </c>
      <c r="BF25" s="44">
        <v>2210</v>
      </c>
      <c r="BG25" s="50">
        <f t="shared" ref="BG25:BG66" si="111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6" si="11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6" si="113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6" si="114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400</v>
      </c>
      <c r="D26" s="39"/>
      <c r="E26" s="39"/>
      <c r="F26" s="33">
        <f t="shared" ref="F26:F32" si="115">C26+D26-E26</f>
        <v>400</v>
      </c>
      <c r="H26" s="40" t="s">
        <v>123</v>
      </c>
      <c r="I26" s="44">
        <v>2210</v>
      </c>
      <c r="J26" s="50">
        <f t="shared" si="104"/>
        <v>400</v>
      </c>
      <c r="K26" s="39"/>
      <c r="L26" s="122"/>
      <c r="M26" s="33">
        <f t="shared" ref="M26:M32" si="116">J26+K26-L26</f>
        <v>400</v>
      </c>
      <c r="O26" s="40" t="s">
        <v>123</v>
      </c>
      <c r="P26" s="44">
        <v>2210</v>
      </c>
      <c r="Q26" s="50">
        <f t="shared" si="105"/>
        <v>400</v>
      </c>
      <c r="R26" s="39"/>
      <c r="S26" s="39"/>
      <c r="T26" s="33">
        <f t="shared" ref="T26:T32" si="117">Q26+R26-S26</f>
        <v>400</v>
      </c>
      <c r="V26" s="40" t="s">
        <v>123</v>
      </c>
      <c r="W26" s="44">
        <v>2210</v>
      </c>
      <c r="X26" s="50">
        <f t="shared" si="106"/>
        <v>400</v>
      </c>
      <c r="Y26" s="39"/>
      <c r="Z26" s="39"/>
      <c r="AA26" s="33">
        <f t="shared" ref="AA26:AA32" si="118">X26+Y26-Z26</f>
        <v>400</v>
      </c>
      <c r="AC26" s="40" t="s">
        <v>123</v>
      </c>
      <c r="AD26" s="44">
        <v>2210</v>
      </c>
      <c r="AE26" s="50">
        <f t="shared" si="107"/>
        <v>400</v>
      </c>
      <c r="AF26" s="39"/>
      <c r="AG26" s="39"/>
      <c r="AH26" s="33">
        <f t="shared" ref="AH26:AH32" si="119">AE26+AF26-AG26</f>
        <v>400</v>
      </c>
      <c r="AJ26" s="40" t="s">
        <v>123</v>
      </c>
      <c r="AK26" s="44">
        <v>2210</v>
      </c>
      <c r="AL26" s="50">
        <f t="shared" si="108"/>
        <v>400</v>
      </c>
      <c r="AM26" s="39"/>
      <c r="AN26" s="122"/>
      <c r="AO26" s="33">
        <f t="shared" ref="AO26:AO32" si="120">AL26+AM26-AN26</f>
        <v>400</v>
      </c>
      <c r="AQ26" s="40" t="s">
        <v>123</v>
      </c>
      <c r="AR26" s="44">
        <v>2210</v>
      </c>
      <c r="AS26" s="50">
        <f t="shared" si="109"/>
        <v>400</v>
      </c>
      <c r="AT26" s="39"/>
      <c r="AU26" s="122"/>
      <c r="AV26" s="33">
        <f t="shared" ref="AV26:AV32" si="121">AS26+AT26-AU26</f>
        <v>400</v>
      </c>
      <c r="AX26" s="40" t="s">
        <v>123</v>
      </c>
      <c r="AY26" s="44">
        <v>2210</v>
      </c>
      <c r="AZ26" s="50">
        <f t="shared" si="110"/>
        <v>400</v>
      </c>
      <c r="BA26" s="39"/>
      <c r="BB26" s="39"/>
      <c r="BC26" s="33">
        <f t="shared" ref="BC26:BC32" si="122">AZ26+BA26-BB26</f>
        <v>400</v>
      </c>
      <c r="BD26" s="27"/>
      <c r="BE26" s="40" t="s">
        <v>123</v>
      </c>
      <c r="BF26" s="44">
        <v>2210</v>
      </c>
      <c r="BG26" s="50">
        <f t="shared" si="111"/>
        <v>400</v>
      </c>
      <c r="BH26" s="39"/>
      <c r="BI26" s="39"/>
      <c r="BJ26" s="33">
        <f t="shared" ref="BJ26:BJ32" si="123">BG26+BH26-BI26</f>
        <v>400</v>
      </c>
      <c r="BL26" s="40" t="s">
        <v>123</v>
      </c>
      <c r="BM26" s="44">
        <v>2210</v>
      </c>
      <c r="BN26" s="50">
        <f t="shared" si="112"/>
        <v>400</v>
      </c>
      <c r="BO26" s="39"/>
      <c r="BP26" s="39"/>
      <c r="BQ26" s="33">
        <f t="shared" ref="BQ26:BQ32" si="124">BN26+BO26-BP26</f>
        <v>400</v>
      </c>
      <c r="BS26" s="40" t="s">
        <v>123</v>
      </c>
      <c r="BT26" s="44">
        <v>2210</v>
      </c>
      <c r="BU26" s="50">
        <f t="shared" si="113"/>
        <v>400</v>
      </c>
      <c r="BV26" s="39"/>
      <c r="BW26" s="39"/>
      <c r="BX26" s="33">
        <f t="shared" ref="BX26:BX32" si="125">BU26+BV26-BW26</f>
        <v>400</v>
      </c>
      <c r="BZ26" s="40" t="s">
        <v>123</v>
      </c>
      <c r="CA26" s="44">
        <v>2210</v>
      </c>
      <c r="CB26" s="50">
        <f t="shared" si="114"/>
        <v>400</v>
      </c>
      <c r="CC26" s="39"/>
      <c r="CD26" s="39"/>
      <c r="CE26" s="33">
        <f t="shared" ref="CE26:CE32" si="126">CB26+CC26-CD26</f>
        <v>400</v>
      </c>
    </row>
    <row r="27" spans="1:83" s="32" customFormat="1" ht="15.75" customHeight="1" thickBot="1">
      <c r="A27" s="40" t="s">
        <v>148</v>
      </c>
      <c r="B27" s="44">
        <v>2210</v>
      </c>
      <c r="C27" s="38">
        <v>1750</v>
      </c>
      <c r="D27" s="39"/>
      <c r="E27" s="39"/>
      <c r="F27" s="33">
        <f t="shared" si="115"/>
        <v>1750</v>
      </c>
      <c r="H27" s="40" t="s">
        <v>148</v>
      </c>
      <c r="I27" s="44">
        <v>2210</v>
      </c>
      <c r="J27" s="50">
        <f t="shared" si="104"/>
        <v>1750</v>
      </c>
      <c r="K27" s="39"/>
      <c r="L27" s="122"/>
      <c r="M27" s="33">
        <f t="shared" si="116"/>
        <v>1750</v>
      </c>
      <c r="O27" s="40" t="s">
        <v>148</v>
      </c>
      <c r="P27" s="44">
        <v>2210</v>
      </c>
      <c r="Q27" s="50">
        <f t="shared" si="105"/>
        <v>1750</v>
      </c>
      <c r="R27" s="39"/>
      <c r="S27" s="39"/>
      <c r="T27" s="33">
        <f t="shared" si="117"/>
        <v>1750</v>
      </c>
      <c r="V27" s="40" t="s">
        <v>148</v>
      </c>
      <c r="W27" s="44">
        <v>2210</v>
      </c>
      <c r="X27" s="50">
        <f t="shared" si="106"/>
        <v>1750</v>
      </c>
      <c r="Y27" s="39"/>
      <c r="Z27" s="39"/>
      <c r="AA27" s="33">
        <f t="shared" si="118"/>
        <v>1750</v>
      </c>
      <c r="AC27" s="40" t="s">
        <v>148</v>
      </c>
      <c r="AD27" s="44">
        <v>2210</v>
      </c>
      <c r="AE27" s="50">
        <f t="shared" si="107"/>
        <v>1750</v>
      </c>
      <c r="AF27" s="39"/>
      <c r="AG27" s="39"/>
      <c r="AH27" s="33">
        <f t="shared" si="119"/>
        <v>1750</v>
      </c>
      <c r="AJ27" s="40" t="s">
        <v>148</v>
      </c>
      <c r="AK27" s="44">
        <v>2210</v>
      </c>
      <c r="AL27" s="50">
        <f t="shared" si="108"/>
        <v>1750</v>
      </c>
      <c r="AM27" s="39"/>
      <c r="AN27" s="122"/>
      <c r="AO27" s="33">
        <f t="shared" si="120"/>
        <v>1750</v>
      </c>
      <c r="AQ27" s="40" t="s">
        <v>148</v>
      </c>
      <c r="AR27" s="44">
        <v>2210</v>
      </c>
      <c r="AS27" s="50">
        <f t="shared" si="109"/>
        <v>1750</v>
      </c>
      <c r="AT27" s="39"/>
      <c r="AU27" s="122"/>
      <c r="AV27" s="33">
        <f t="shared" si="121"/>
        <v>1750</v>
      </c>
      <c r="AX27" s="40" t="s">
        <v>148</v>
      </c>
      <c r="AY27" s="44">
        <v>2210</v>
      </c>
      <c r="AZ27" s="50">
        <f t="shared" si="110"/>
        <v>1750</v>
      </c>
      <c r="BA27" s="39"/>
      <c r="BB27" s="39"/>
      <c r="BC27" s="33">
        <f t="shared" si="122"/>
        <v>1750</v>
      </c>
      <c r="BD27" s="27"/>
      <c r="BE27" s="40" t="s">
        <v>148</v>
      </c>
      <c r="BF27" s="44">
        <v>2210</v>
      </c>
      <c r="BG27" s="50">
        <f t="shared" si="111"/>
        <v>1750</v>
      </c>
      <c r="BH27" s="39"/>
      <c r="BI27" s="39"/>
      <c r="BJ27" s="33">
        <f t="shared" si="123"/>
        <v>1750</v>
      </c>
      <c r="BL27" s="40" t="s">
        <v>148</v>
      </c>
      <c r="BM27" s="44">
        <v>2210</v>
      </c>
      <c r="BN27" s="50">
        <f t="shared" si="112"/>
        <v>1750</v>
      </c>
      <c r="BO27" s="39"/>
      <c r="BP27" s="39"/>
      <c r="BQ27" s="33">
        <f t="shared" si="124"/>
        <v>1750</v>
      </c>
      <c r="BS27" s="40" t="s">
        <v>148</v>
      </c>
      <c r="BT27" s="44">
        <v>2210</v>
      </c>
      <c r="BU27" s="50">
        <f t="shared" si="113"/>
        <v>1750</v>
      </c>
      <c r="BV27" s="39"/>
      <c r="BW27" s="39"/>
      <c r="BX27" s="33">
        <f t="shared" si="125"/>
        <v>1750</v>
      </c>
      <c r="BZ27" s="40" t="s">
        <v>148</v>
      </c>
      <c r="CA27" s="44">
        <v>2210</v>
      </c>
      <c r="CB27" s="50">
        <f t="shared" si="114"/>
        <v>1750</v>
      </c>
      <c r="CC27" s="39"/>
      <c r="CD27" s="39"/>
      <c r="CE27" s="33">
        <f t="shared" si="126"/>
        <v>1750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115"/>
        <v>0</v>
      </c>
      <c r="H28" s="34" t="s">
        <v>143</v>
      </c>
      <c r="I28" s="35">
        <v>2210</v>
      </c>
      <c r="J28" s="41">
        <f t="shared" si="104"/>
        <v>0</v>
      </c>
      <c r="K28" s="46"/>
      <c r="L28" s="122"/>
      <c r="M28" s="33">
        <f t="shared" si="116"/>
        <v>0</v>
      </c>
      <c r="O28" s="34" t="s">
        <v>143</v>
      </c>
      <c r="P28" s="35">
        <v>2210</v>
      </c>
      <c r="Q28" s="41">
        <f t="shared" si="105"/>
        <v>0</v>
      </c>
      <c r="R28" s="46"/>
      <c r="S28" s="46"/>
      <c r="T28" s="33">
        <f t="shared" si="117"/>
        <v>0</v>
      </c>
      <c r="V28" s="34" t="s">
        <v>143</v>
      </c>
      <c r="W28" s="35">
        <v>2210</v>
      </c>
      <c r="X28" s="41">
        <f t="shared" si="106"/>
        <v>0</v>
      </c>
      <c r="Y28" s="46"/>
      <c r="Z28" s="46"/>
      <c r="AA28" s="33">
        <f t="shared" si="118"/>
        <v>0</v>
      </c>
      <c r="AC28" s="34" t="s">
        <v>143</v>
      </c>
      <c r="AD28" s="35">
        <v>2210</v>
      </c>
      <c r="AE28" s="41">
        <f t="shared" si="107"/>
        <v>0</v>
      </c>
      <c r="AF28" s="46"/>
      <c r="AG28" s="46"/>
      <c r="AH28" s="33">
        <f t="shared" si="119"/>
        <v>0</v>
      </c>
      <c r="AJ28" s="34" t="s">
        <v>143</v>
      </c>
      <c r="AK28" s="35">
        <v>2210</v>
      </c>
      <c r="AL28" s="41">
        <f t="shared" si="108"/>
        <v>0</v>
      </c>
      <c r="AM28" s="46"/>
      <c r="AN28" s="122"/>
      <c r="AO28" s="33">
        <f t="shared" si="120"/>
        <v>0</v>
      </c>
      <c r="AQ28" s="34" t="s">
        <v>143</v>
      </c>
      <c r="AR28" s="35">
        <v>2210</v>
      </c>
      <c r="AS28" s="41">
        <f t="shared" si="109"/>
        <v>0</v>
      </c>
      <c r="AT28" s="46"/>
      <c r="AU28" s="122"/>
      <c r="AV28" s="33">
        <f t="shared" si="121"/>
        <v>0</v>
      </c>
      <c r="AX28" s="34" t="s">
        <v>143</v>
      </c>
      <c r="AY28" s="35">
        <v>2210</v>
      </c>
      <c r="AZ28" s="41">
        <f t="shared" si="110"/>
        <v>0</v>
      </c>
      <c r="BA28" s="46"/>
      <c r="BB28" s="46"/>
      <c r="BC28" s="33">
        <f t="shared" si="122"/>
        <v>0</v>
      </c>
      <c r="BE28" s="34" t="s">
        <v>143</v>
      </c>
      <c r="BF28" s="35">
        <v>2210</v>
      </c>
      <c r="BG28" s="41">
        <f t="shared" si="111"/>
        <v>0</v>
      </c>
      <c r="BH28" s="46"/>
      <c r="BI28" s="46"/>
      <c r="BJ28" s="33">
        <f t="shared" si="123"/>
        <v>0</v>
      </c>
      <c r="BL28" s="34" t="s">
        <v>143</v>
      </c>
      <c r="BM28" s="35">
        <v>2210</v>
      </c>
      <c r="BN28" s="41">
        <f t="shared" si="112"/>
        <v>0</v>
      </c>
      <c r="BO28" s="46"/>
      <c r="BP28" s="46"/>
      <c r="BQ28" s="33">
        <f t="shared" si="124"/>
        <v>0</v>
      </c>
      <c r="BS28" s="34" t="s">
        <v>143</v>
      </c>
      <c r="BT28" s="35">
        <v>2210</v>
      </c>
      <c r="BU28" s="41">
        <f t="shared" si="113"/>
        <v>0</v>
      </c>
      <c r="BV28" s="46"/>
      <c r="BW28" s="46"/>
      <c r="BX28" s="33">
        <f t="shared" si="125"/>
        <v>0</v>
      </c>
      <c r="BZ28" s="34" t="s">
        <v>143</v>
      </c>
      <c r="CA28" s="35">
        <v>2210</v>
      </c>
      <c r="CB28" s="41">
        <f t="shared" si="114"/>
        <v>0</v>
      </c>
      <c r="CC28" s="46"/>
      <c r="CD28" s="46"/>
      <c r="CE28" s="33">
        <f t="shared" si="126"/>
        <v>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115"/>
        <v>0</v>
      </c>
      <c r="H29" s="34" t="s">
        <v>144</v>
      </c>
      <c r="I29" s="35">
        <v>2210</v>
      </c>
      <c r="J29" s="41">
        <f t="shared" si="104"/>
        <v>0</v>
      </c>
      <c r="K29" s="46"/>
      <c r="L29" s="122"/>
      <c r="M29" s="33">
        <f t="shared" si="116"/>
        <v>0</v>
      </c>
      <c r="O29" s="34" t="s">
        <v>144</v>
      </c>
      <c r="P29" s="35">
        <v>2210</v>
      </c>
      <c r="Q29" s="41">
        <f t="shared" si="105"/>
        <v>0</v>
      </c>
      <c r="R29" s="46"/>
      <c r="S29" s="46"/>
      <c r="T29" s="33">
        <f t="shared" si="117"/>
        <v>0</v>
      </c>
      <c r="V29" s="34" t="s">
        <v>144</v>
      </c>
      <c r="W29" s="35">
        <v>2210</v>
      </c>
      <c r="X29" s="41">
        <f t="shared" si="106"/>
        <v>0</v>
      </c>
      <c r="Y29" s="46"/>
      <c r="Z29" s="46"/>
      <c r="AA29" s="33">
        <f t="shared" si="118"/>
        <v>0</v>
      </c>
      <c r="AC29" s="34" t="s">
        <v>144</v>
      </c>
      <c r="AD29" s="35">
        <v>2210</v>
      </c>
      <c r="AE29" s="41">
        <f t="shared" si="107"/>
        <v>0</v>
      </c>
      <c r="AF29" s="46"/>
      <c r="AG29" s="46"/>
      <c r="AH29" s="33">
        <f t="shared" si="119"/>
        <v>0</v>
      </c>
      <c r="AJ29" s="34" t="s">
        <v>144</v>
      </c>
      <c r="AK29" s="35">
        <v>2210</v>
      </c>
      <c r="AL29" s="41">
        <f t="shared" si="108"/>
        <v>0</v>
      </c>
      <c r="AM29" s="46"/>
      <c r="AN29" s="122"/>
      <c r="AO29" s="33">
        <f t="shared" si="120"/>
        <v>0</v>
      </c>
      <c r="AQ29" s="34" t="s">
        <v>144</v>
      </c>
      <c r="AR29" s="35">
        <v>2210</v>
      </c>
      <c r="AS29" s="41">
        <f t="shared" si="109"/>
        <v>0</v>
      </c>
      <c r="AT29" s="46"/>
      <c r="AU29" s="122"/>
      <c r="AV29" s="33">
        <f t="shared" si="121"/>
        <v>0</v>
      </c>
      <c r="AX29" s="34" t="s">
        <v>144</v>
      </c>
      <c r="AY29" s="35">
        <v>2210</v>
      </c>
      <c r="AZ29" s="41">
        <f t="shared" si="110"/>
        <v>0</v>
      </c>
      <c r="BA29" s="46"/>
      <c r="BB29" s="46"/>
      <c r="BC29" s="33">
        <f t="shared" si="122"/>
        <v>0</v>
      </c>
      <c r="BE29" s="34" t="s">
        <v>144</v>
      </c>
      <c r="BF29" s="35">
        <v>2210</v>
      </c>
      <c r="BG29" s="41">
        <f t="shared" si="111"/>
        <v>0</v>
      </c>
      <c r="BH29" s="46"/>
      <c r="BI29" s="46"/>
      <c r="BJ29" s="33">
        <f t="shared" si="123"/>
        <v>0</v>
      </c>
      <c r="BL29" s="34" t="s">
        <v>144</v>
      </c>
      <c r="BM29" s="35">
        <v>2210</v>
      </c>
      <c r="BN29" s="41">
        <f t="shared" si="112"/>
        <v>0</v>
      </c>
      <c r="BO29" s="46"/>
      <c r="BP29" s="46"/>
      <c r="BQ29" s="33">
        <f t="shared" si="124"/>
        <v>0</v>
      </c>
      <c r="BS29" s="34" t="s">
        <v>144</v>
      </c>
      <c r="BT29" s="35">
        <v>2210</v>
      </c>
      <c r="BU29" s="41">
        <f t="shared" si="113"/>
        <v>0</v>
      </c>
      <c r="BV29" s="46"/>
      <c r="BW29" s="46"/>
      <c r="BX29" s="33">
        <f t="shared" si="125"/>
        <v>0</v>
      </c>
      <c r="BZ29" s="34" t="s">
        <v>144</v>
      </c>
      <c r="CA29" s="35">
        <v>2210</v>
      </c>
      <c r="CB29" s="41">
        <f t="shared" si="114"/>
        <v>0</v>
      </c>
      <c r="CC29" s="46"/>
      <c r="CD29" s="46"/>
      <c r="CE29" s="33">
        <f t="shared" si="126"/>
        <v>0</v>
      </c>
    </row>
    <row r="30" spans="1:83" s="88" customFormat="1" ht="15.75" customHeight="1" thickBot="1">
      <c r="A30" s="34" t="s">
        <v>145</v>
      </c>
      <c r="B30" s="35">
        <v>2210</v>
      </c>
      <c r="C30" s="46"/>
      <c r="D30" s="46">
        <v>59817</v>
      </c>
      <c r="E30" s="46"/>
      <c r="F30" s="33">
        <f t="shared" si="115"/>
        <v>59817</v>
      </c>
      <c r="H30" s="34" t="s">
        <v>145</v>
      </c>
      <c r="I30" s="35">
        <v>2210</v>
      </c>
      <c r="J30" s="41">
        <f t="shared" si="104"/>
        <v>59817</v>
      </c>
      <c r="K30" s="46"/>
      <c r="L30" s="122"/>
      <c r="M30" s="33">
        <f t="shared" si="116"/>
        <v>59817</v>
      </c>
      <c r="O30" s="34" t="s">
        <v>145</v>
      </c>
      <c r="P30" s="35">
        <v>2210</v>
      </c>
      <c r="Q30" s="41">
        <f t="shared" si="105"/>
        <v>59817</v>
      </c>
      <c r="R30" s="46"/>
      <c r="S30" s="46"/>
      <c r="T30" s="33">
        <f t="shared" si="117"/>
        <v>59817</v>
      </c>
      <c r="V30" s="34" t="s">
        <v>145</v>
      </c>
      <c r="W30" s="35">
        <v>2210</v>
      </c>
      <c r="X30" s="41">
        <f t="shared" si="106"/>
        <v>59817</v>
      </c>
      <c r="Y30" s="46"/>
      <c r="Z30" s="46"/>
      <c r="AA30" s="33">
        <f t="shared" si="118"/>
        <v>59817</v>
      </c>
      <c r="AC30" s="34" t="s">
        <v>145</v>
      </c>
      <c r="AD30" s="35">
        <v>2210</v>
      </c>
      <c r="AE30" s="41">
        <f t="shared" si="107"/>
        <v>59817</v>
      </c>
      <c r="AF30" s="46"/>
      <c r="AG30" s="46"/>
      <c r="AH30" s="33">
        <f t="shared" si="119"/>
        <v>59817</v>
      </c>
      <c r="AJ30" s="34" t="s">
        <v>145</v>
      </c>
      <c r="AK30" s="35">
        <v>2210</v>
      </c>
      <c r="AL30" s="41">
        <f t="shared" si="108"/>
        <v>59817</v>
      </c>
      <c r="AM30" s="46"/>
      <c r="AN30" s="122"/>
      <c r="AO30" s="33">
        <f t="shared" si="120"/>
        <v>59817</v>
      </c>
      <c r="AQ30" s="34" t="s">
        <v>145</v>
      </c>
      <c r="AR30" s="35">
        <v>2210</v>
      </c>
      <c r="AS30" s="41">
        <f t="shared" si="109"/>
        <v>59817</v>
      </c>
      <c r="AT30" s="46"/>
      <c r="AU30" s="122"/>
      <c r="AV30" s="33">
        <f t="shared" si="121"/>
        <v>59817</v>
      </c>
      <c r="AX30" s="34" t="s">
        <v>145</v>
      </c>
      <c r="AY30" s="35">
        <v>2210</v>
      </c>
      <c r="AZ30" s="41">
        <f t="shared" si="110"/>
        <v>59817</v>
      </c>
      <c r="BA30" s="46"/>
      <c r="BB30" s="46"/>
      <c r="BC30" s="33">
        <f t="shared" si="122"/>
        <v>59817</v>
      </c>
      <c r="BE30" s="34" t="s">
        <v>145</v>
      </c>
      <c r="BF30" s="35">
        <v>2210</v>
      </c>
      <c r="BG30" s="41">
        <f t="shared" si="111"/>
        <v>59817</v>
      </c>
      <c r="BH30" s="46"/>
      <c r="BI30" s="46"/>
      <c r="BJ30" s="33">
        <f t="shared" si="123"/>
        <v>59817</v>
      </c>
      <c r="BL30" s="34" t="s">
        <v>145</v>
      </c>
      <c r="BM30" s="35">
        <v>2210</v>
      </c>
      <c r="BN30" s="41">
        <f t="shared" si="112"/>
        <v>59817</v>
      </c>
      <c r="BO30" s="46"/>
      <c r="BP30" s="46"/>
      <c r="BQ30" s="33">
        <f t="shared" si="124"/>
        <v>59817</v>
      </c>
      <c r="BS30" s="34" t="s">
        <v>145</v>
      </c>
      <c r="BT30" s="35">
        <v>2210</v>
      </c>
      <c r="BU30" s="41">
        <f t="shared" si="113"/>
        <v>59817</v>
      </c>
      <c r="BV30" s="46"/>
      <c r="BW30" s="46"/>
      <c r="BX30" s="33">
        <f t="shared" si="125"/>
        <v>59817</v>
      </c>
      <c r="BZ30" s="34" t="s">
        <v>145</v>
      </c>
      <c r="CA30" s="35">
        <v>2210</v>
      </c>
      <c r="CB30" s="41">
        <f t="shared" si="114"/>
        <v>59817</v>
      </c>
      <c r="CC30" s="46"/>
      <c r="CD30" s="46"/>
      <c r="CE30" s="33">
        <f t="shared" si="126"/>
        <v>59817</v>
      </c>
    </row>
    <row r="31" spans="1:83" s="32" customFormat="1" ht="15.75" customHeight="1" thickBot="1">
      <c r="A31" s="40" t="s">
        <v>124</v>
      </c>
      <c r="B31" s="44">
        <v>2210</v>
      </c>
      <c r="C31" s="38">
        <v>250</v>
      </c>
      <c r="D31" s="39"/>
      <c r="E31" s="39"/>
      <c r="F31" s="33">
        <f t="shared" si="115"/>
        <v>250</v>
      </c>
      <c r="H31" s="40" t="s">
        <v>124</v>
      </c>
      <c r="I31" s="44">
        <v>2210</v>
      </c>
      <c r="J31" s="50">
        <f t="shared" si="104"/>
        <v>250</v>
      </c>
      <c r="K31" s="39"/>
      <c r="L31" s="122">
        <v>250</v>
      </c>
      <c r="M31" s="33">
        <f t="shared" si="116"/>
        <v>0</v>
      </c>
      <c r="O31" s="40" t="s">
        <v>124</v>
      </c>
      <c r="P31" s="44">
        <v>2210</v>
      </c>
      <c r="Q31" s="50">
        <f t="shared" si="105"/>
        <v>0</v>
      </c>
      <c r="R31" s="39"/>
      <c r="S31" s="39"/>
      <c r="T31" s="33">
        <f t="shared" si="117"/>
        <v>0</v>
      </c>
      <c r="V31" s="40" t="s">
        <v>124</v>
      </c>
      <c r="W31" s="44">
        <v>2210</v>
      </c>
      <c r="X31" s="50">
        <f t="shared" si="106"/>
        <v>0</v>
      </c>
      <c r="Y31" s="39"/>
      <c r="Z31" s="39"/>
      <c r="AA31" s="33">
        <f t="shared" si="118"/>
        <v>0</v>
      </c>
      <c r="AC31" s="40" t="s">
        <v>124</v>
      </c>
      <c r="AD31" s="44">
        <v>2210</v>
      </c>
      <c r="AE31" s="50">
        <f t="shared" si="107"/>
        <v>0</v>
      </c>
      <c r="AF31" s="39"/>
      <c r="AG31" s="39"/>
      <c r="AH31" s="33">
        <f t="shared" si="119"/>
        <v>0</v>
      </c>
      <c r="AJ31" s="40" t="s">
        <v>124</v>
      </c>
      <c r="AK31" s="44">
        <v>2210</v>
      </c>
      <c r="AL31" s="50">
        <f t="shared" si="108"/>
        <v>0</v>
      </c>
      <c r="AM31" s="39"/>
      <c r="AN31" s="122"/>
      <c r="AO31" s="33">
        <f t="shared" si="120"/>
        <v>0</v>
      </c>
      <c r="AQ31" s="40" t="s">
        <v>124</v>
      </c>
      <c r="AR31" s="44">
        <v>2210</v>
      </c>
      <c r="AS31" s="50">
        <f t="shared" si="109"/>
        <v>0</v>
      </c>
      <c r="AT31" s="39"/>
      <c r="AU31" s="122"/>
      <c r="AV31" s="33">
        <f t="shared" si="121"/>
        <v>0</v>
      </c>
      <c r="AX31" s="40" t="s">
        <v>124</v>
      </c>
      <c r="AY31" s="44">
        <v>2210</v>
      </c>
      <c r="AZ31" s="50">
        <f t="shared" si="110"/>
        <v>0</v>
      </c>
      <c r="BA31" s="39"/>
      <c r="BB31" s="39"/>
      <c r="BC31" s="33">
        <f t="shared" si="122"/>
        <v>0</v>
      </c>
      <c r="BD31" s="27"/>
      <c r="BE31" s="40" t="s">
        <v>124</v>
      </c>
      <c r="BF31" s="44">
        <v>2210</v>
      </c>
      <c r="BG31" s="50">
        <f t="shared" si="111"/>
        <v>0</v>
      </c>
      <c r="BH31" s="39"/>
      <c r="BI31" s="39"/>
      <c r="BJ31" s="33">
        <f t="shared" si="123"/>
        <v>0</v>
      </c>
      <c r="BL31" s="40" t="s">
        <v>124</v>
      </c>
      <c r="BM31" s="44">
        <v>2210</v>
      </c>
      <c r="BN31" s="50">
        <f t="shared" si="112"/>
        <v>0</v>
      </c>
      <c r="BO31" s="39"/>
      <c r="BP31" s="39"/>
      <c r="BQ31" s="33">
        <f t="shared" si="124"/>
        <v>0</v>
      </c>
      <c r="BS31" s="40" t="s">
        <v>124</v>
      </c>
      <c r="BT31" s="44">
        <v>2210</v>
      </c>
      <c r="BU31" s="50">
        <f t="shared" si="113"/>
        <v>0</v>
      </c>
      <c r="BV31" s="39"/>
      <c r="BW31" s="39"/>
      <c r="BX31" s="33">
        <f t="shared" si="125"/>
        <v>0</v>
      </c>
      <c r="BZ31" s="40" t="s">
        <v>124</v>
      </c>
      <c r="CA31" s="44">
        <v>2210</v>
      </c>
      <c r="CB31" s="50">
        <f t="shared" si="114"/>
        <v>0</v>
      </c>
      <c r="CC31" s="39"/>
      <c r="CD31" s="39"/>
      <c r="CE31" s="33">
        <f t="shared" si="126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15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122"/>
      <c r="M32" s="33">
        <f t="shared" si="116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46"/>
      <c r="T32" s="33">
        <f t="shared" si="117"/>
        <v>0</v>
      </c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18"/>
        <v>0</v>
      </c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19"/>
        <v>0</v>
      </c>
      <c r="AJ32" s="34" t="s">
        <v>32</v>
      </c>
      <c r="AK32" s="35">
        <v>2220</v>
      </c>
      <c r="AL32" s="50">
        <f t="shared" si="108"/>
        <v>0</v>
      </c>
      <c r="AM32" s="46"/>
      <c r="AN32" s="122"/>
      <c r="AO32" s="33">
        <f t="shared" si="120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21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22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46"/>
      <c r="BJ32" s="33">
        <f t="shared" si="123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46"/>
      <c r="BQ32" s="33">
        <f t="shared" si="124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25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26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26659</v>
      </c>
      <c r="D33" s="47">
        <f t="shared" ref="D33:E33" si="127">SUM(D34:D50)</f>
        <v>0</v>
      </c>
      <c r="E33" s="47">
        <f t="shared" si="127"/>
        <v>522</v>
      </c>
      <c r="F33" s="47">
        <f t="shared" ref="F33" si="128">C33+D33-E33</f>
        <v>26137</v>
      </c>
      <c r="H33" s="29" t="s">
        <v>33</v>
      </c>
      <c r="I33" s="30">
        <v>2240</v>
      </c>
      <c r="J33" s="47">
        <f>SUM(J34:J50)</f>
        <v>26137</v>
      </c>
      <c r="K33" s="47">
        <f t="shared" ref="K33" si="129">SUM(K34:K50)</f>
        <v>0</v>
      </c>
      <c r="L33" s="120">
        <f t="shared" ref="L33" si="130">SUM(L34:L50)</f>
        <v>1472.26</v>
      </c>
      <c r="M33" s="47">
        <f t="shared" ref="M33" si="131">J33+K33-L33</f>
        <v>24664.74</v>
      </c>
      <c r="O33" s="29" t="s">
        <v>33</v>
      </c>
      <c r="P33" s="30">
        <v>2240</v>
      </c>
      <c r="Q33" s="47">
        <f>SUM(Q34:Q50)</f>
        <v>24664.739999999998</v>
      </c>
      <c r="R33" s="47">
        <f t="shared" ref="R33" si="132">SUM(R34:R50)</f>
        <v>0</v>
      </c>
      <c r="S33" s="120">
        <f t="shared" ref="S33" si="133">SUM(S34:S50)</f>
        <v>772</v>
      </c>
      <c r="T33" s="47">
        <f t="shared" ref="T33" si="134">Q33+R33-S33</f>
        <v>23892.739999999998</v>
      </c>
      <c r="V33" s="29" t="s">
        <v>33</v>
      </c>
      <c r="W33" s="30">
        <v>2240</v>
      </c>
      <c r="X33" s="47">
        <f>SUM(X34:X50)</f>
        <v>23892.739999999998</v>
      </c>
      <c r="Y33" s="47">
        <f t="shared" ref="Y33" si="135">SUM(Y34:Y50)</f>
        <v>20000</v>
      </c>
      <c r="Z33" s="120">
        <f t="shared" ref="Z33" si="136">SUM(Z34:Z50)</f>
        <v>3542.26</v>
      </c>
      <c r="AA33" s="47">
        <f t="shared" ref="AA33" si="137">X33+Y33-Z33</f>
        <v>40350.479999999996</v>
      </c>
      <c r="AC33" s="29" t="s">
        <v>33</v>
      </c>
      <c r="AD33" s="30">
        <v>2240</v>
      </c>
      <c r="AE33" s="47">
        <f>SUM(AE34:AE50)</f>
        <v>40890.479999999996</v>
      </c>
      <c r="AF33" s="47">
        <f t="shared" ref="AF33" si="138">SUM(AF34:AF50)</f>
        <v>0</v>
      </c>
      <c r="AG33" s="120">
        <f t="shared" ref="AG33" si="139">SUM(AG34:AG50)</f>
        <v>2229.7600000000002</v>
      </c>
      <c r="AH33" s="47">
        <f t="shared" ref="AH33" si="140">AE33+AF33-AG33</f>
        <v>38660.719999999994</v>
      </c>
      <c r="AJ33" s="29" t="s">
        <v>33</v>
      </c>
      <c r="AK33" s="30">
        <v>2240</v>
      </c>
      <c r="AL33" s="47">
        <f>SUM(AL34:AL50)</f>
        <v>38660.720000000001</v>
      </c>
      <c r="AM33" s="47">
        <f t="shared" ref="AM33" si="141">SUM(AM34:AM50)</f>
        <v>0</v>
      </c>
      <c r="AN33" s="120">
        <f t="shared" ref="AN33" si="142">SUM(AN34:AN50)</f>
        <v>20000</v>
      </c>
      <c r="AO33" s="47">
        <f t="shared" ref="AO33" si="143">AL33+AM33-AN33</f>
        <v>18660.72</v>
      </c>
      <c r="AQ33" s="29" t="s">
        <v>33</v>
      </c>
      <c r="AR33" s="30">
        <v>2240</v>
      </c>
      <c r="AS33" s="47">
        <f>SUM(AS34:AS50)</f>
        <v>18660.72</v>
      </c>
      <c r="AT33" s="47">
        <f t="shared" ref="AT33" si="144">SUM(AT34:AT50)</f>
        <v>150000</v>
      </c>
      <c r="AU33" s="120">
        <f t="shared" ref="AU33" si="145">SUM(AU34:AU50)</f>
        <v>3356.9</v>
      </c>
      <c r="AV33" s="47">
        <f t="shared" ref="AV33" si="146">AS33+AT33-AU33</f>
        <v>165303.82</v>
      </c>
      <c r="AX33" s="29" t="s">
        <v>33</v>
      </c>
      <c r="AY33" s="30">
        <v>2240</v>
      </c>
      <c r="AZ33" s="47">
        <f>SUM(AZ34:AZ50)</f>
        <v>165303.82</v>
      </c>
      <c r="BA33" s="47">
        <f t="shared" ref="BA33" si="147">SUM(BA34:BA50)</f>
        <v>0</v>
      </c>
      <c r="BB33" s="47">
        <f t="shared" ref="BB33" si="148">SUM(BB34:BB50)</f>
        <v>0</v>
      </c>
      <c r="BC33" s="47">
        <f t="shared" ref="BC33" si="149">AZ33+BA33-BB33</f>
        <v>165303.82</v>
      </c>
      <c r="BE33" s="29" t="s">
        <v>33</v>
      </c>
      <c r="BF33" s="30">
        <v>2240</v>
      </c>
      <c r="BG33" s="47">
        <f>SUM(BG34:BG50)</f>
        <v>165303.82</v>
      </c>
      <c r="BH33" s="47">
        <f t="shared" ref="BH33" si="150">SUM(BH34:BH50)</f>
        <v>0</v>
      </c>
      <c r="BI33" s="47">
        <f t="shared" ref="BI33" si="151">SUM(BI34:BI50)</f>
        <v>0</v>
      </c>
      <c r="BJ33" s="47">
        <f t="shared" ref="BJ33" si="152">BG33+BH33-BI33</f>
        <v>165303.82</v>
      </c>
      <c r="BL33" s="29" t="s">
        <v>33</v>
      </c>
      <c r="BM33" s="30">
        <v>2240</v>
      </c>
      <c r="BN33" s="47">
        <f>SUM(BN34:BN50)</f>
        <v>165303.82</v>
      </c>
      <c r="BO33" s="47">
        <f t="shared" ref="BO33" si="153">SUM(BO34:BO50)</f>
        <v>0</v>
      </c>
      <c r="BP33" s="47">
        <f t="shared" ref="BP33" si="154">SUM(BP34:BP50)</f>
        <v>0</v>
      </c>
      <c r="BQ33" s="47">
        <f t="shared" ref="BQ33" si="155">BN33+BO33-BP33</f>
        <v>165303.82</v>
      </c>
      <c r="BS33" s="29" t="s">
        <v>33</v>
      </c>
      <c r="BT33" s="30">
        <v>2240</v>
      </c>
      <c r="BU33" s="47">
        <f>SUM(BU34:BU50)</f>
        <v>165303.82</v>
      </c>
      <c r="BV33" s="47">
        <f t="shared" ref="BV33" si="156">SUM(BV34:BV50)</f>
        <v>0</v>
      </c>
      <c r="BW33" s="47">
        <f t="shared" ref="BW33" si="157">SUM(BW34:BW50)</f>
        <v>0</v>
      </c>
      <c r="BX33" s="47">
        <f t="shared" ref="BX33" si="158">BU33+BV33-BW33</f>
        <v>165303.82</v>
      </c>
      <c r="BZ33" s="29" t="s">
        <v>33</v>
      </c>
      <c r="CA33" s="30">
        <v>2240</v>
      </c>
      <c r="CB33" s="47">
        <f>SUM(CB34:CB50)</f>
        <v>165303.82</v>
      </c>
      <c r="CC33" s="47">
        <f t="shared" ref="CC33" si="159">SUM(CC34:CC50)</f>
        <v>0</v>
      </c>
      <c r="CD33" s="47">
        <f t="shared" ref="CD33" si="160">SUM(CD34:CD50)</f>
        <v>0</v>
      </c>
      <c r="CE33" s="47">
        <f t="shared" ref="CE33" si="161">CB33+CC33-CD33</f>
        <v>165303.82</v>
      </c>
    </row>
    <row r="34" spans="1:83" s="27" customFormat="1" ht="15.75" customHeight="1" thickBot="1">
      <c r="A34" s="21" t="s">
        <v>133</v>
      </c>
      <c r="B34" s="16">
        <v>2240</v>
      </c>
      <c r="C34" s="49">
        <v>1620</v>
      </c>
      <c r="D34" s="49"/>
      <c r="E34" s="49"/>
      <c r="F34" s="45">
        <f>C34+D34-E34</f>
        <v>1620</v>
      </c>
      <c r="H34" s="21" t="s">
        <v>133</v>
      </c>
      <c r="I34" s="16">
        <v>2240</v>
      </c>
      <c r="J34" s="50">
        <f t="shared" si="104"/>
        <v>1620</v>
      </c>
      <c r="K34" s="49"/>
      <c r="L34" s="121"/>
      <c r="M34" s="45">
        <f>J34+K34-L34</f>
        <v>1620</v>
      </c>
      <c r="O34" s="21" t="s">
        <v>133</v>
      </c>
      <c r="P34" s="16">
        <v>2240</v>
      </c>
      <c r="Q34" s="50">
        <f t="shared" si="105"/>
        <v>1620</v>
      </c>
      <c r="R34" s="49"/>
      <c r="S34" s="121"/>
      <c r="T34" s="45">
        <f>Q34+R34-S34</f>
        <v>1620</v>
      </c>
      <c r="V34" s="21" t="s">
        <v>133</v>
      </c>
      <c r="W34" s="16">
        <v>2240</v>
      </c>
      <c r="X34" s="50">
        <f t="shared" si="106"/>
        <v>1620</v>
      </c>
      <c r="Y34" s="49"/>
      <c r="Z34" s="121"/>
      <c r="AA34" s="45">
        <f>X34+Y34-Z34</f>
        <v>1620</v>
      </c>
      <c r="AC34" s="21" t="s">
        <v>133</v>
      </c>
      <c r="AD34" s="16">
        <v>2240</v>
      </c>
      <c r="AE34" s="50">
        <f t="shared" si="107"/>
        <v>1620</v>
      </c>
      <c r="AF34" s="49"/>
      <c r="AG34" s="121">
        <v>1620</v>
      </c>
      <c r="AH34" s="45">
        <f>AE34+AF34-AG34</f>
        <v>0</v>
      </c>
      <c r="AJ34" s="21" t="s">
        <v>133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133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133</v>
      </c>
      <c r="AY34" s="16">
        <v>2240</v>
      </c>
      <c r="AZ34" s="50">
        <f t="shared" si="110"/>
        <v>0</v>
      </c>
      <c r="BA34" s="49"/>
      <c r="BB34" s="49"/>
      <c r="BC34" s="45">
        <f>AZ34+BA34-BB34</f>
        <v>0</v>
      </c>
      <c r="BE34" s="21" t="s">
        <v>133</v>
      </c>
      <c r="BF34" s="16">
        <v>2240</v>
      </c>
      <c r="BG34" s="50">
        <f t="shared" si="111"/>
        <v>0</v>
      </c>
      <c r="BH34" s="49"/>
      <c r="BI34" s="49"/>
      <c r="BJ34" s="45">
        <f>BG34+BH34-BI34</f>
        <v>0</v>
      </c>
      <c r="BL34" s="21" t="s">
        <v>133</v>
      </c>
      <c r="BM34" s="16">
        <v>2240</v>
      </c>
      <c r="BN34" s="50">
        <f t="shared" si="112"/>
        <v>0</v>
      </c>
      <c r="BO34" s="49"/>
      <c r="BP34" s="49"/>
      <c r="BQ34" s="45">
        <f>BN34+BO34-BP34</f>
        <v>0</v>
      </c>
      <c r="BS34" s="21" t="s">
        <v>133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133</v>
      </c>
      <c r="CA34" s="16">
        <v>2240</v>
      </c>
      <c r="CB34" s="50">
        <f t="shared" si="114"/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2088</v>
      </c>
      <c r="D35" s="49"/>
      <c r="E35" s="49">
        <v>522</v>
      </c>
      <c r="F35" s="45">
        <f t="shared" ref="F35:F50" si="162">C35+D35-E35</f>
        <v>1566</v>
      </c>
      <c r="H35" s="21" t="s">
        <v>35</v>
      </c>
      <c r="I35" s="16">
        <v>2240</v>
      </c>
      <c r="J35" s="50">
        <f t="shared" si="104"/>
        <v>1566</v>
      </c>
      <c r="K35" s="49"/>
      <c r="L35" s="121">
        <v>522</v>
      </c>
      <c r="M35" s="45">
        <f t="shared" ref="M35:M50" si="163">J35+K35-L35</f>
        <v>1044</v>
      </c>
      <c r="O35" s="21" t="s">
        <v>35</v>
      </c>
      <c r="P35" s="16">
        <v>2240</v>
      </c>
      <c r="Q35" s="50">
        <f t="shared" si="105"/>
        <v>1044</v>
      </c>
      <c r="R35" s="49"/>
      <c r="S35" s="121">
        <v>522</v>
      </c>
      <c r="T35" s="45">
        <f t="shared" ref="T35:T50" si="164">Q35+R35-S35</f>
        <v>522</v>
      </c>
      <c r="V35" s="21" t="s">
        <v>35</v>
      </c>
      <c r="W35" s="16">
        <v>2240</v>
      </c>
      <c r="X35" s="50">
        <f t="shared" si="106"/>
        <v>522</v>
      </c>
      <c r="Y35" s="49"/>
      <c r="Z35" s="121">
        <v>522</v>
      </c>
      <c r="AA35" s="45">
        <f t="shared" ref="AA35:AA50" si="165">X35+Y35-Z35</f>
        <v>0</v>
      </c>
      <c r="AC35" s="21" t="s">
        <v>35</v>
      </c>
      <c r="AD35" s="16">
        <v>2240</v>
      </c>
      <c r="AE35" s="50">
        <f t="shared" si="107"/>
        <v>0</v>
      </c>
      <c r="AF35" s="49"/>
      <c r="AG35" s="121"/>
      <c r="AH35" s="45">
        <f t="shared" ref="AH35:AH50" si="166">AE35+AF35-AG35</f>
        <v>0</v>
      </c>
      <c r="AJ35" s="21" t="s">
        <v>35</v>
      </c>
      <c r="AK35" s="16">
        <v>2240</v>
      </c>
      <c r="AL35" s="50">
        <f t="shared" si="108"/>
        <v>0</v>
      </c>
      <c r="AM35" s="49"/>
      <c r="AN35" s="121"/>
      <c r="AO35" s="45">
        <f t="shared" ref="AO35:AO50" si="167">AL35+AM35-AN35</f>
        <v>0</v>
      </c>
      <c r="AQ35" s="21" t="s">
        <v>35</v>
      </c>
      <c r="AR35" s="16">
        <v>2240</v>
      </c>
      <c r="AS35" s="50">
        <f t="shared" si="109"/>
        <v>0</v>
      </c>
      <c r="AT35" s="49"/>
      <c r="AU35" s="121"/>
      <c r="AV35" s="45">
        <f t="shared" ref="AV35:AV50" si="168">AS35+AT35-AU35</f>
        <v>0</v>
      </c>
      <c r="AX35" s="21" t="s">
        <v>35</v>
      </c>
      <c r="AY35" s="16">
        <v>2240</v>
      </c>
      <c r="AZ35" s="50">
        <f t="shared" si="110"/>
        <v>0</v>
      </c>
      <c r="BA35" s="49"/>
      <c r="BB35" s="49"/>
      <c r="BC35" s="45">
        <f t="shared" ref="BC35:BC50" si="169">AZ35+BA35-BB35</f>
        <v>0</v>
      </c>
      <c r="BE35" s="21" t="s">
        <v>35</v>
      </c>
      <c r="BF35" s="16">
        <v>2240</v>
      </c>
      <c r="BG35" s="50">
        <f t="shared" si="111"/>
        <v>0</v>
      </c>
      <c r="BH35" s="49"/>
      <c r="BI35" s="49"/>
      <c r="BJ35" s="45">
        <f t="shared" ref="BJ35:BJ50" si="170">BG35+BH35-BI35</f>
        <v>0</v>
      </c>
      <c r="BL35" s="21" t="s">
        <v>35</v>
      </c>
      <c r="BM35" s="16">
        <v>2240</v>
      </c>
      <c r="BN35" s="50">
        <f t="shared" si="112"/>
        <v>0</v>
      </c>
      <c r="BO35" s="49"/>
      <c r="BP35" s="49"/>
      <c r="BQ35" s="45">
        <f t="shared" ref="BQ35:BQ50" si="171">BN35+BO35-BP35</f>
        <v>0</v>
      </c>
      <c r="BS35" s="21" t="s">
        <v>35</v>
      </c>
      <c r="BT35" s="16">
        <v>2240</v>
      </c>
      <c r="BU35" s="50">
        <f t="shared" si="113"/>
        <v>0</v>
      </c>
      <c r="BV35" s="49"/>
      <c r="BW35" s="49"/>
      <c r="BX35" s="45">
        <f t="shared" ref="BX35:BX50" si="172">BU35+BV35-BW35</f>
        <v>0</v>
      </c>
      <c r="BZ35" s="21" t="s">
        <v>35</v>
      </c>
      <c r="CA35" s="16">
        <v>2240</v>
      </c>
      <c r="CB35" s="50">
        <f t="shared" si="114"/>
        <v>0</v>
      </c>
      <c r="CC35" s="49"/>
      <c r="CD35" s="49"/>
      <c r="CE35" s="45">
        <f t="shared" ref="CE35:CE50" si="173">CB35+CC35-CD35</f>
        <v>0</v>
      </c>
    </row>
    <row r="36" spans="1:83" s="27" customFormat="1" ht="15.75" thickBot="1">
      <c r="A36" s="24" t="s">
        <v>125</v>
      </c>
      <c r="B36" s="23">
        <v>2240</v>
      </c>
      <c r="C36" s="49">
        <v>300</v>
      </c>
      <c r="D36" s="49"/>
      <c r="E36" s="49"/>
      <c r="F36" s="45">
        <f t="shared" si="162"/>
        <v>300</v>
      </c>
      <c r="H36" s="24" t="s">
        <v>125</v>
      </c>
      <c r="I36" s="23">
        <v>2240</v>
      </c>
      <c r="J36" s="50">
        <f t="shared" si="104"/>
        <v>300</v>
      </c>
      <c r="K36" s="49"/>
      <c r="L36" s="121"/>
      <c r="M36" s="45">
        <f t="shared" si="163"/>
        <v>300</v>
      </c>
      <c r="O36" s="24" t="s">
        <v>125</v>
      </c>
      <c r="P36" s="23">
        <v>2240</v>
      </c>
      <c r="Q36" s="50">
        <f t="shared" si="105"/>
        <v>300</v>
      </c>
      <c r="R36" s="49"/>
      <c r="S36" s="121"/>
      <c r="T36" s="45">
        <f t="shared" si="164"/>
        <v>300</v>
      </c>
      <c r="V36" s="24" t="s">
        <v>125</v>
      </c>
      <c r="W36" s="23">
        <v>2240</v>
      </c>
      <c r="X36" s="50">
        <f t="shared" si="106"/>
        <v>300</v>
      </c>
      <c r="Y36" s="49"/>
      <c r="Z36" s="121"/>
      <c r="AA36" s="45">
        <f t="shared" si="165"/>
        <v>300</v>
      </c>
      <c r="AC36" s="24" t="s">
        <v>125</v>
      </c>
      <c r="AD36" s="23">
        <v>2240</v>
      </c>
      <c r="AE36" s="50">
        <f t="shared" si="107"/>
        <v>300</v>
      </c>
      <c r="AF36" s="49"/>
      <c r="AG36" s="121"/>
      <c r="AH36" s="45">
        <f t="shared" si="166"/>
        <v>300</v>
      </c>
      <c r="AJ36" s="24" t="s">
        <v>125</v>
      </c>
      <c r="AK36" s="23">
        <v>2240</v>
      </c>
      <c r="AL36" s="50">
        <f t="shared" si="108"/>
        <v>300</v>
      </c>
      <c r="AM36" s="49"/>
      <c r="AN36" s="121"/>
      <c r="AO36" s="45">
        <f t="shared" si="167"/>
        <v>300</v>
      </c>
      <c r="AQ36" s="24" t="s">
        <v>125</v>
      </c>
      <c r="AR36" s="23">
        <v>2240</v>
      </c>
      <c r="AS36" s="50">
        <f t="shared" si="109"/>
        <v>300</v>
      </c>
      <c r="AT36" s="49"/>
      <c r="AU36" s="121"/>
      <c r="AV36" s="45">
        <f t="shared" si="168"/>
        <v>300</v>
      </c>
      <c r="AX36" s="24" t="s">
        <v>125</v>
      </c>
      <c r="AY36" s="23">
        <v>2240</v>
      </c>
      <c r="AZ36" s="50">
        <f t="shared" si="110"/>
        <v>300</v>
      </c>
      <c r="BA36" s="49"/>
      <c r="BB36" s="49"/>
      <c r="BC36" s="45">
        <f t="shared" si="169"/>
        <v>300</v>
      </c>
      <c r="BE36" s="24" t="s">
        <v>125</v>
      </c>
      <c r="BF36" s="23">
        <v>2240</v>
      </c>
      <c r="BG36" s="50">
        <f t="shared" si="111"/>
        <v>300</v>
      </c>
      <c r="BH36" s="49"/>
      <c r="BI36" s="49"/>
      <c r="BJ36" s="45">
        <f t="shared" si="170"/>
        <v>300</v>
      </c>
      <c r="BL36" s="24" t="s">
        <v>125</v>
      </c>
      <c r="BM36" s="23">
        <v>2240</v>
      </c>
      <c r="BN36" s="50">
        <f t="shared" si="112"/>
        <v>300</v>
      </c>
      <c r="BO36" s="49"/>
      <c r="BP36" s="49"/>
      <c r="BQ36" s="45">
        <f t="shared" si="171"/>
        <v>300</v>
      </c>
      <c r="BS36" s="24" t="s">
        <v>125</v>
      </c>
      <c r="BT36" s="23">
        <v>2240</v>
      </c>
      <c r="BU36" s="50">
        <f t="shared" si="113"/>
        <v>300</v>
      </c>
      <c r="BV36" s="49"/>
      <c r="BW36" s="49"/>
      <c r="BX36" s="45">
        <f t="shared" si="172"/>
        <v>300</v>
      </c>
      <c r="BZ36" s="24" t="s">
        <v>125</v>
      </c>
      <c r="CA36" s="23">
        <v>2240</v>
      </c>
      <c r="CB36" s="50">
        <f t="shared" si="114"/>
        <v>300</v>
      </c>
      <c r="CC36" s="49"/>
      <c r="CD36" s="49"/>
      <c r="CE36" s="45">
        <f t="shared" si="173"/>
        <v>300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49"/>
      <c r="F37" s="45">
        <f t="shared" si="162"/>
        <v>1000</v>
      </c>
      <c r="H37" s="24" t="s">
        <v>127</v>
      </c>
      <c r="I37" s="23">
        <v>2240</v>
      </c>
      <c r="J37" s="50">
        <f t="shared" si="104"/>
        <v>1000</v>
      </c>
      <c r="K37" s="49"/>
      <c r="L37" s="121"/>
      <c r="M37" s="45">
        <f t="shared" si="163"/>
        <v>1000</v>
      </c>
      <c r="O37" s="24" t="s">
        <v>127</v>
      </c>
      <c r="P37" s="23">
        <v>2240</v>
      </c>
      <c r="Q37" s="50">
        <f t="shared" si="105"/>
        <v>1000</v>
      </c>
      <c r="R37" s="49"/>
      <c r="S37" s="121"/>
      <c r="T37" s="45">
        <f t="shared" si="164"/>
        <v>1000</v>
      </c>
      <c r="V37" s="24" t="s">
        <v>127</v>
      </c>
      <c r="W37" s="23">
        <v>2240</v>
      </c>
      <c r="X37" s="50">
        <f t="shared" si="106"/>
        <v>1000</v>
      </c>
      <c r="Y37" s="49"/>
      <c r="Z37" s="121"/>
      <c r="AA37" s="45">
        <f t="shared" si="165"/>
        <v>1000</v>
      </c>
      <c r="AC37" s="24" t="s">
        <v>127</v>
      </c>
      <c r="AD37" s="23">
        <v>2240</v>
      </c>
      <c r="AE37" s="50">
        <f t="shared" si="107"/>
        <v>1000</v>
      </c>
      <c r="AF37" s="49"/>
      <c r="AG37" s="121"/>
      <c r="AH37" s="45">
        <f t="shared" si="166"/>
        <v>1000</v>
      </c>
      <c r="AJ37" s="24" t="s">
        <v>127</v>
      </c>
      <c r="AK37" s="23">
        <v>2240</v>
      </c>
      <c r="AL37" s="50">
        <f t="shared" si="108"/>
        <v>1000</v>
      </c>
      <c r="AM37" s="49"/>
      <c r="AN37" s="121"/>
      <c r="AO37" s="45">
        <f t="shared" si="167"/>
        <v>1000</v>
      </c>
      <c r="AQ37" s="24" t="s">
        <v>127</v>
      </c>
      <c r="AR37" s="23">
        <v>2240</v>
      </c>
      <c r="AS37" s="50">
        <f t="shared" si="109"/>
        <v>1000</v>
      </c>
      <c r="AT37" s="49"/>
      <c r="AU37" s="121"/>
      <c r="AV37" s="45">
        <f t="shared" si="168"/>
        <v>1000</v>
      </c>
      <c r="AX37" s="24" t="s">
        <v>127</v>
      </c>
      <c r="AY37" s="23">
        <v>2240</v>
      </c>
      <c r="AZ37" s="50">
        <f t="shared" si="110"/>
        <v>1000</v>
      </c>
      <c r="BA37" s="49"/>
      <c r="BB37" s="49"/>
      <c r="BC37" s="45">
        <f t="shared" si="169"/>
        <v>1000</v>
      </c>
      <c r="BE37" s="24" t="s">
        <v>127</v>
      </c>
      <c r="BF37" s="23">
        <v>2240</v>
      </c>
      <c r="BG37" s="50">
        <f t="shared" si="111"/>
        <v>1000</v>
      </c>
      <c r="BH37" s="49"/>
      <c r="BI37" s="49"/>
      <c r="BJ37" s="45">
        <f t="shared" si="170"/>
        <v>1000</v>
      </c>
      <c r="BL37" s="24" t="s">
        <v>127</v>
      </c>
      <c r="BM37" s="23">
        <v>2240</v>
      </c>
      <c r="BN37" s="50">
        <f t="shared" si="112"/>
        <v>1000</v>
      </c>
      <c r="BO37" s="49"/>
      <c r="BP37" s="49"/>
      <c r="BQ37" s="45">
        <f t="shared" si="171"/>
        <v>1000</v>
      </c>
      <c r="BS37" s="24" t="s">
        <v>127</v>
      </c>
      <c r="BT37" s="23">
        <v>2240</v>
      </c>
      <c r="BU37" s="50">
        <f t="shared" si="113"/>
        <v>1000</v>
      </c>
      <c r="BV37" s="49"/>
      <c r="BW37" s="49"/>
      <c r="BX37" s="45">
        <f t="shared" si="172"/>
        <v>1000</v>
      </c>
      <c r="BZ37" s="24" t="s">
        <v>127</v>
      </c>
      <c r="CA37" s="23">
        <v>2240</v>
      </c>
      <c r="CB37" s="50">
        <f t="shared" si="114"/>
        <v>1000</v>
      </c>
      <c r="CC37" s="49"/>
      <c r="CD37" s="49"/>
      <c r="CE37" s="45">
        <f t="shared" si="173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1250</v>
      </c>
      <c r="D38" s="49"/>
      <c r="E38" s="49"/>
      <c r="F38" s="45">
        <f t="shared" si="162"/>
        <v>1250</v>
      </c>
      <c r="H38" s="24" t="s">
        <v>128</v>
      </c>
      <c r="I38" s="23">
        <v>2240</v>
      </c>
      <c r="J38" s="50">
        <f t="shared" si="104"/>
        <v>1250</v>
      </c>
      <c r="K38" s="49"/>
      <c r="L38" s="121"/>
      <c r="M38" s="45">
        <f t="shared" si="163"/>
        <v>1250</v>
      </c>
      <c r="O38" s="24" t="s">
        <v>128</v>
      </c>
      <c r="P38" s="23">
        <v>2240</v>
      </c>
      <c r="Q38" s="50">
        <f t="shared" si="105"/>
        <v>1250</v>
      </c>
      <c r="R38" s="49"/>
      <c r="S38" s="121"/>
      <c r="T38" s="45">
        <f t="shared" si="164"/>
        <v>1250</v>
      </c>
      <c r="V38" s="24" t="s">
        <v>128</v>
      </c>
      <c r="W38" s="23">
        <v>2240</v>
      </c>
      <c r="X38" s="50">
        <f t="shared" si="106"/>
        <v>1250</v>
      </c>
      <c r="Y38" s="49"/>
      <c r="Z38" s="121"/>
      <c r="AA38" s="45">
        <f t="shared" si="165"/>
        <v>1250</v>
      </c>
      <c r="AC38" s="24" t="s">
        <v>128</v>
      </c>
      <c r="AD38" s="23">
        <v>2240</v>
      </c>
      <c r="AE38" s="50">
        <f t="shared" si="107"/>
        <v>1250</v>
      </c>
      <c r="AF38" s="49"/>
      <c r="AG38" s="121"/>
      <c r="AH38" s="45">
        <f t="shared" si="166"/>
        <v>1250</v>
      </c>
      <c r="AJ38" s="24" t="s">
        <v>128</v>
      </c>
      <c r="AK38" s="23">
        <v>2240</v>
      </c>
      <c r="AL38" s="50">
        <f t="shared" si="108"/>
        <v>1250</v>
      </c>
      <c r="AM38" s="49"/>
      <c r="AN38" s="121"/>
      <c r="AO38" s="45">
        <f t="shared" si="167"/>
        <v>1250</v>
      </c>
      <c r="AQ38" s="24" t="s">
        <v>128</v>
      </c>
      <c r="AR38" s="23">
        <v>2240</v>
      </c>
      <c r="AS38" s="50">
        <f t="shared" si="109"/>
        <v>1250</v>
      </c>
      <c r="AT38" s="49"/>
      <c r="AU38" s="121"/>
      <c r="AV38" s="45">
        <f t="shared" si="168"/>
        <v>1250</v>
      </c>
      <c r="AX38" s="24" t="s">
        <v>128</v>
      </c>
      <c r="AY38" s="23">
        <v>2240</v>
      </c>
      <c r="AZ38" s="50">
        <f t="shared" si="110"/>
        <v>1250</v>
      </c>
      <c r="BA38" s="49"/>
      <c r="BB38" s="49"/>
      <c r="BC38" s="45">
        <f t="shared" si="169"/>
        <v>1250</v>
      </c>
      <c r="BE38" s="24" t="s">
        <v>128</v>
      </c>
      <c r="BF38" s="23">
        <v>2240</v>
      </c>
      <c r="BG38" s="50">
        <f t="shared" si="111"/>
        <v>1250</v>
      </c>
      <c r="BH38" s="49"/>
      <c r="BI38" s="49"/>
      <c r="BJ38" s="45">
        <f t="shared" si="170"/>
        <v>1250</v>
      </c>
      <c r="BL38" s="24" t="s">
        <v>128</v>
      </c>
      <c r="BM38" s="23">
        <v>2240</v>
      </c>
      <c r="BN38" s="50">
        <f t="shared" si="112"/>
        <v>1250</v>
      </c>
      <c r="BO38" s="49"/>
      <c r="BP38" s="49"/>
      <c r="BQ38" s="45">
        <f t="shared" si="171"/>
        <v>1250</v>
      </c>
      <c r="BS38" s="24" t="s">
        <v>128</v>
      </c>
      <c r="BT38" s="23">
        <v>2240</v>
      </c>
      <c r="BU38" s="50">
        <f t="shared" si="113"/>
        <v>1250</v>
      </c>
      <c r="BV38" s="49"/>
      <c r="BW38" s="49"/>
      <c r="BX38" s="45">
        <f t="shared" si="172"/>
        <v>1250</v>
      </c>
      <c r="BZ38" s="24" t="s">
        <v>128</v>
      </c>
      <c r="CA38" s="23">
        <v>2240</v>
      </c>
      <c r="CB38" s="50">
        <f t="shared" si="114"/>
        <v>1250</v>
      </c>
      <c r="CC38" s="49"/>
      <c r="CD38" s="49"/>
      <c r="CE38" s="45">
        <f t="shared" si="173"/>
        <v>1250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49"/>
      <c r="F39" s="45">
        <f t="shared" si="162"/>
        <v>1300</v>
      </c>
      <c r="H39" s="24" t="s">
        <v>129</v>
      </c>
      <c r="I39" s="23">
        <v>2240</v>
      </c>
      <c r="J39" s="50">
        <f t="shared" si="104"/>
        <v>1300</v>
      </c>
      <c r="K39" s="49"/>
      <c r="L39" s="121"/>
      <c r="M39" s="45">
        <f t="shared" si="163"/>
        <v>1300</v>
      </c>
      <c r="O39" s="24" t="s">
        <v>129</v>
      </c>
      <c r="P39" s="23">
        <v>2240</v>
      </c>
      <c r="Q39" s="50">
        <f t="shared" si="105"/>
        <v>1300</v>
      </c>
      <c r="R39" s="49"/>
      <c r="S39" s="121"/>
      <c r="T39" s="45">
        <f t="shared" si="164"/>
        <v>1300</v>
      </c>
      <c r="V39" s="24" t="s">
        <v>129</v>
      </c>
      <c r="W39" s="23">
        <v>2240</v>
      </c>
      <c r="X39" s="50">
        <f t="shared" si="106"/>
        <v>1300</v>
      </c>
      <c r="Y39" s="49"/>
      <c r="Z39" s="121"/>
      <c r="AA39" s="45">
        <f t="shared" si="165"/>
        <v>1300</v>
      </c>
      <c r="AC39" s="24" t="s">
        <v>129</v>
      </c>
      <c r="AD39" s="23">
        <v>2240</v>
      </c>
      <c r="AE39" s="50">
        <f t="shared" si="107"/>
        <v>1300</v>
      </c>
      <c r="AF39" s="49"/>
      <c r="AG39" s="121"/>
      <c r="AH39" s="45">
        <f t="shared" si="166"/>
        <v>1300</v>
      </c>
      <c r="AJ39" s="24" t="s">
        <v>129</v>
      </c>
      <c r="AK39" s="23">
        <v>2240</v>
      </c>
      <c r="AL39" s="50">
        <f t="shared" si="108"/>
        <v>1300</v>
      </c>
      <c r="AM39" s="49"/>
      <c r="AN39" s="121"/>
      <c r="AO39" s="45">
        <f t="shared" si="167"/>
        <v>1300</v>
      </c>
      <c r="AQ39" s="24" t="s">
        <v>129</v>
      </c>
      <c r="AR39" s="23">
        <v>2240</v>
      </c>
      <c r="AS39" s="50">
        <f t="shared" si="109"/>
        <v>1300</v>
      </c>
      <c r="AT39" s="49"/>
      <c r="AU39" s="121"/>
      <c r="AV39" s="45">
        <f t="shared" si="168"/>
        <v>1300</v>
      </c>
      <c r="AX39" s="24" t="s">
        <v>129</v>
      </c>
      <c r="AY39" s="23">
        <v>2240</v>
      </c>
      <c r="AZ39" s="50">
        <f t="shared" si="110"/>
        <v>1300</v>
      </c>
      <c r="BA39" s="49"/>
      <c r="BB39" s="49"/>
      <c r="BC39" s="45">
        <f t="shared" si="169"/>
        <v>1300</v>
      </c>
      <c r="BE39" s="24" t="s">
        <v>129</v>
      </c>
      <c r="BF39" s="23">
        <v>2240</v>
      </c>
      <c r="BG39" s="50">
        <f t="shared" si="111"/>
        <v>1300</v>
      </c>
      <c r="BH39" s="49"/>
      <c r="BI39" s="49"/>
      <c r="BJ39" s="45">
        <f t="shared" si="170"/>
        <v>1300</v>
      </c>
      <c r="BL39" s="24" t="s">
        <v>129</v>
      </c>
      <c r="BM39" s="23">
        <v>2240</v>
      </c>
      <c r="BN39" s="50">
        <f t="shared" si="112"/>
        <v>1300</v>
      </c>
      <c r="BO39" s="49"/>
      <c r="BP39" s="49"/>
      <c r="BQ39" s="45">
        <f t="shared" si="171"/>
        <v>1300</v>
      </c>
      <c r="BS39" s="24" t="s">
        <v>129</v>
      </c>
      <c r="BT39" s="23">
        <v>2240</v>
      </c>
      <c r="BU39" s="50">
        <f t="shared" si="113"/>
        <v>1300</v>
      </c>
      <c r="BV39" s="49"/>
      <c r="BW39" s="49"/>
      <c r="BX39" s="45">
        <f t="shared" si="172"/>
        <v>1300</v>
      </c>
      <c r="BZ39" s="24" t="s">
        <v>129</v>
      </c>
      <c r="CA39" s="23">
        <v>2240</v>
      </c>
      <c r="CB39" s="50">
        <f t="shared" si="114"/>
        <v>1300</v>
      </c>
      <c r="CC39" s="49"/>
      <c r="CD39" s="49"/>
      <c r="CE39" s="45">
        <f t="shared" si="173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2231</v>
      </c>
      <c r="D40" s="49"/>
      <c r="E40" s="49"/>
      <c r="F40" s="45">
        <f t="shared" si="162"/>
        <v>2231</v>
      </c>
      <c r="H40" s="21" t="s">
        <v>41</v>
      </c>
      <c r="I40" s="16">
        <v>2240</v>
      </c>
      <c r="J40" s="50">
        <f t="shared" si="104"/>
        <v>2231</v>
      </c>
      <c r="K40" s="49"/>
      <c r="L40" s="121"/>
      <c r="M40" s="45">
        <f t="shared" si="163"/>
        <v>2231</v>
      </c>
      <c r="O40" s="21" t="s">
        <v>41</v>
      </c>
      <c r="P40" s="16">
        <v>2240</v>
      </c>
      <c r="Q40" s="50">
        <f t="shared" si="105"/>
        <v>2231</v>
      </c>
      <c r="R40" s="49"/>
      <c r="S40" s="121"/>
      <c r="T40" s="45">
        <f t="shared" si="164"/>
        <v>2231</v>
      </c>
      <c r="V40" s="21" t="s">
        <v>41</v>
      </c>
      <c r="W40" s="16">
        <v>2240</v>
      </c>
      <c r="X40" s="50">
        <f t="shared" si="106"/>
        <v>2231</v>
      </c>
      <c r="Y40" s="49"/>
      <c r="Z40" s="121"/>
      <c r="AA40" s="45">
        <f t="shared" si="165"/>
        <v>2231</v>
      </c>
      <c r="AC40" s="21" t="s">
        <v>41</v>
      </c>
      <c r="AD40" s="16">
        <v>2240</v>
      </c>
      <c r="AE40" s="50">
        <f t="shared" si="107"/>
        <v>2231</v>
      </c>
      <c r="AF40" s="49"/>
      <c r="AG40" s="121"/>
      <c r="AH40" s="45">
        <f t="shared" si="166"/>
        <v>2231</v>
      </c>
      <c r="AJ40" s="21" t="s">
        <v>41</v>
      </c>
      <c r="AK40" s="16">
        <v>2240</v>
      </c>
      <c r="AL40" s="50">
        <f t="shared" si="108"/>
        <v>2231</v>
      </c>
      <c r="AM40" s="49"/>
      <c r="AN40" s="121"/>
      <c r="AO40" s="45">
        <f t="shared" si="167"/>
        <v>2231</v>
      </c>
      <c r="AQ40" s="21" t="s">
        <v>41</v>
      </c>
      <c r="AR40" s="16">
        <v>2240</v>
      </c>
      <c r="AS40" s="50">
        <f t="shared" si="109"/>
        <v>2231</v>
      </c>
      <c r="AT40" s="49"/>
      <c r="AU40" s="121">
        <f>1376.4+790.5</f>
        <v>2166.9</v>
      </c>
      <c r="AV40" s="45">
        <f t="shared" si="168"/>
        <v>64.099999999999909</v>
      </c>
      <c r="AX40" s="21" t="s">
        <v>41</v>
      </c>
      <c r="AY40" s="16">
        <v>2240</v>
      </c>
      <c r="AZ40" s="50">
        <f t="shared" si="110"/>
        <v>64.099999999999909</v>
      </c>
      <c r="BA40" s="49"/>
      <c r="BB40" s="49"/>
      <c r="BC40" s="45">
        <f t="shared" si="169"/>
        <v>64.099999999999909</v>
      </c>
      <c r="BE40" s="21" t="s">
        <v>41</v>
      </c>
      <c r="BF40" s="16">
        <v>2240</v>
      </c>
      <c r="BG40" s="50">
        <f t="shared" si="111"/>
        <v>64.099999999999909</v>
      </c>
      <c r="BH40" s="49"/>
      <c r="BI40" s="49"/>
      <c r="BJ40" s="45">
        <f t="shared" si="170"/>
        <v>64.099999999999909</v>
      </c>
      <c r="BL40" s="21" t="s">
        <v>41</v>
      </c>
      <c r="BM40" s="16">
        <v>2240</v>
      </c>
      <c r="BN40" s="50">
        <f t="shared" si="112"/>
        <v>64.099999999999909</v>
      </c>
      <c r="BO40" s="49"/>
      <c r="BP40" s="49"/>
      <c r="BQ40" s="45">
        <f t="shared" si="171"/>
        <v>64.099999999999909</v>
      </c>
      <c r="BS40" s="21" t="s">
        <v>41</v>
      </c>
      <c r="BT40" s="16">
        <v>2240</v>
      </c>
      <c r="BU40" s="50">
        <f t="shared" si="113"/>
        <v>64.099999999999909</v>
      </c>
      <c r="BV40" s="49"/>
      <c r="BW40" s="49"/>
      <c r="BX40" s="45">
        <f t="shared" si="172"/>
        <v>64.099999999999909</v>
      </c>
      <c r="BZ40" s="21" t="s">
        <v>41</v>
      </c>
      <c r="CA40" s="16">
        <v>2240</v>
      </c>
      <c r="CB40" s="50">
        <f t="shared" si="114"/>
        <v>64.099999999999909</v>
      </c>
      <c r="CC40" s="49"/>
      <c r="CD40" s="49"/>
      <c r="CE40" s="45">
        <f t="shared" si="173"/>
        <v>64.099999999999909</v>
      </c>
    </row>
    <row r="41" spans="1:83" s="27" customFormat="1" ht="15.75" customHeight="1" thickBot="1">
      <c r="A41" s="21" t="s">
        <v>47</v>
      </c>
      <c r="B41" s="16">
        <v>2240</v>
      </c>
      <c r="C41" s="49">
        <v>2700</v>
      </c>
      <c r="D41" s="49"/>
      <c r="E41" s="49"/>
      <c r="F41" s="45">
        <f t="shared" si="162"/>
        <v>2700</v>
      </c>
      <c r="H41" s="21" t="s">
        <v>47</v>
      </c>
      <c r="I41" s="16">
        <v>2240</v>
      </c>
      <c r="J41" s="50">
        <f t="shared" si="104"/>
        <v>2700</v>
      </c>
      <c r="K41" s="49"/>
      <c r="L41" s="121"/>
      <c r="M41" s="45">
        <f t="shared" si="163"/>
        <v>2700</v>
      </c>
      <c r="O41" s="21" t="s">
        <v>47</v>
      </c>
      <c r="P41" s="16">
        <v>2240</v>
      </c>
      <c r="Q41" s="50">
        <f t="shared" si="105"/>
        <v>2700</v>
      </c>
      <c r="R41" s="49"/>
      <c r="S41" s="121"/>
      <c r="T41" s="45">
        <f t="shared" si="164"/>
        <v>2700</v>
      </c>
      <c r="V41" s="21" t="s">
        <v>47</v>
      </c>
      <c r="W41" s="16">
        <v>2240</v>
      </c>
      <c r="X41" s="50">
        <f t="shared" si="106"/>
        <v>2700</v>
      </c>
      <c r="Y41" s="49"/>
      <c r="Z41" s="121"/>
      <c r="AA41" s="45">
        <f t="shared" si="165"/>
        <v>2700</v>
      </c>
      <c r="AC41" s="21" t="s">
        <v>47</v>
      </c>
      <c r="AD41" s="16">
        <v>2240</v>
      </c>
      <c r="AE41" s="50">
        <f t="shared" si="107"/>
        <v>2700</v>
      </c>
      <c r="AF41" s="49"/>
      <c r="AG41" s="121"/>
      <c r="AH41" s="45">
        <f t="shared" si="166"/>
        <v>2700</v>
      </c>
      <c r="AJ41" s="21" t="s">
        <v>47</v>
      </c>
      <c r="AK41" s="16">
        <v>2240</v>
      </c>
      <c r="AL41" s="50">
        <f t="shared" si="108"/>
        <v>2700</v>
      </c>
      <c r="AM41" s="49"/>
      <c r="AN41" s="121"/>
      <c r="AO41" s="45">
        <f t="shared" si="167"/>
        <v>2700</v>
      </c>
      <c r="AQ41" s="21" t="s">
        <v>47</v>
      </c>
      <c r="AR41" s="16">
        <v>2240</v>
      </c>
      <c r="AS41" s="50">
        <f t="shared" si="109"/>
        <v>2700</v>
      </c>
      <c r="AT41" s="49"/>
      <c r="AU41" s="121"/>
      <c r="AV41" s="45">
        <f t="shared" si="168"/>
        <v>2700</v>
      </c>
      <c r="AX41" s="21" t="s">
        <v>47</v>
      </c>
      <c r="AY41" s="16">
        <v>2240</v>
      </c>
      <c r="AZ41" s="50">
        <f t="shared" si="110"/>
        <v>2700</v>
      </c>
      <c r="BA41" s="49"/>
      <c r="BB41" s="49"/>
      <c r="BC41" s="45">
        <f t="shared" si="169"/>
        <v>2700</v>
      </c>
      <c r="BE41" s="21" t="s">
        <v>47</v>
      </c>
      <c r="BF41" s="16">
        <v>2240</v>
      </c>
      <c r="BG41" s="50">
        <f t="shared" si="111"/>
        <v>2700</v>
      </c>
      <c r="BH41" s="49"/>
      <c r="BI41" s="49"/>
      <c r="BJ41" s="45">
        <f t="shared" si="170"/>
        <v>2700</v>
      </c>
      <c r="BL41" s="21" t="s">
        <v>47</v>
      </c>
      <c r="BM41" s="16">
        <v>2240</v>
      </c>
      <c r="BN41" s="50">
        <f t="shared" si="112"/>
        <v>2700</v>
      </c>
      <c r="BO41" s="49"/>
      <c r="BP41" s="49"/>
      <c r="BQ41" s="45">
        <f t="shared" si="171"/>
        <v>2700</v>
      </c>
      <c r="BS41" s="21" t="s">
        <v>47</v>
      </c>
      <c r="BT41" s="16">
        <v>2240</v>
      </c>
      <c r="BU41" s="50">
        <f t="shared" si="113"/>
        <v>2700</v>
      </c>
      <c r="BV41" s="49"/>
      <c r="BW41" s="49"/>
      <c r="BX41" s="45">
        <f t="shared" si="172"/>
        <v>2700</v>
      </c>
      <c r="BZ41" s="21" t="s">
        <v>47</v>
      </c>
      <c r="CA41" s="16">
        <v>2240</v>
      </c>
      <c r="CB41" s="50">
        <f t="shared" si="114"/>
        <v>2700</v>
      </c>
      <c r="CC41" s="49"/>
      <c r="CD41" s="49"/>
      <c r="CE41" s="45">
        <f t="shared" si="173"/>
        <v>2700</v>
      </c>
    </row>
    <row r="42" spans="1:83" s="27" customFormat="1" ht="15.75" customHeight="1" thickBot="1">
      <c r="A42" s="21" t="s">
        <v>45</v>
      </c>
      <c r="B42" s="16">
        <v>2240</v>
      </c>
      <c r="C42" s="49">
        <v>820</v>
      </c>
      <c r="D42" s="49"/>
      <c r="E42" s="49"/>
      <c r="F42" s="45">
        <f t="shared" si="162"/>
        <v>820</v>
      </c>
      <c r="H42" s="21" t="s">
        <v>45</v>
      </c>
      <c r="I42" s="16">
        <v>2240</v>
      </c>
      <c r="J42" s="50">
        <f t="shared" si="104"/>
        <v>820</v>
      </c>
      <c r="K42" s="49"/>
      <c r="L42" s="121">
        <v>820</v>
      </c>
      <c r="M42" s="45">
        <f t="shared" si="163"/>
        <v>0</v>
      </c>
      <c r="O42" s="21" t="s">
        <v>45</v>
      </c>
      <c r="P42" s="16">
        <v>2240</v>
      </c>
      <c r="Q42" s="50">
        <f t="shared" si="105"/>
        <v>0</v>
      </c>
      <c r="R42" s="49"/>
      <c r="S42" s="121"/>
      <c r="T42" s="45">
        <f t="shared" si="164"/>
        <v>0</v>
      </c>
      <c r="V42" s="21" t="s">
        <v>45</v>
      </c>
      <c r="W42" s="16">
        <v>2240</v>
      </c>
      <c r="X42" s="50">
        <f t="shared" si="106"/>
        <v>0</v>
      </c>
      <c r="Y42" s="49"/>
      <c r="Z42" s="121"/>
      <c r="AA42" s="45">
        <f t="shared" si="165"/>
        <v>0</v>
      </c>
      <c r="AC42" s="21" t="s">
        <v>45</v>
      </c>
      <c r="AD42" s="16">
        <v>2240</v>
      </c>
      <c r="AE42" s="50">
        <f t="shared" si="107"/>
        <v>0</v>
      </c>
      <c r="AF42" s="49"/>
      <c r="AG42" s="121"/>
      <c r="AH42" s="45">
        <f t="shared" si="166"/>
        <v>0</v>
      </c>
      <c r="AJ42" s="21" t="s">
        <v>45</v>
      </c>
      <c r="AK42" s="16">
        <v>2240</v>
      </c>
      <c r="AL42" s="50">
        <f t="shared" si="108"/>
        <v>0</v>
      </c>
      <c r="AM42" s="49"/>
      <c r="AN42" s="121"/>
      <c r="AO42" s="45">
        <f t="shared" si="167"/>
        <v>0</v>
      </c>
      <c r="AQ42" s="21" t="s">
        <v>45</v>
      </c>
      <c r="AR42" s="16">
        <v>2240</v>
      </c>
      <c r="AS42" s="50">
        <f t="shared" si="109"/>
        <v>0</v>
      </c>
      <c r="AT42" s="49"/>
      <c r="AU42" s="121"/>
      <c r="AV42" s="45">
        <f t="shared" si="168"/>
        <v>0</v>
      </c>
      <c r="AX42" s="21" t="s">
        <v>45</v>
      </c>
      <c r="AY42" s="16">
        <v>2240</v>
      </c>
      <c r="AZ42" s="50">
        <f t="shared" si="110"/>
        <v>0</v>
      </c>
      <c r="BA42" s="49"/>
      <c r="BB42" s="49"/>
      <c r="BC42" s="45">
        <f t="shared" si="169"/>
        <v>0</v>
      </c>
      <c r="BE42" s="21" t="s">
        <v>45</v>
      </c>
      <c r="BF42" s="16">
        <v>2240</v>
      </c>
      <c r="BG42" s="50">
        <f t="shared" si="111"/>
        <v>0</v>
      </c>
      <c r="BH42" s="49"/>
      <c r="BI42" s="49"/>
      <c r="BJ42" s="45">
        <f t="shared" si="170"/>
        <v>0</v>
      </c>
      <c r="BL42" s="21" t="s">
        <v>45</v>
      </c>
      <c r="BM42" s="16">
        <v>2240</v>
      </c>
      <c r="BN42" s="50">
        <f t="shared" si="112"/>
        <v>0</v>
      </c>
      <c r="BO42" s="49"/>
      <c r="BP42" s="49"/>
      <c r="BQ42" s="45">
        <f t="shared" si="171"/>
        <v>0</v>
      </c>
      <c r="BS42" s="21" t="s">
        <v>45</v>
      </c>
      <c r="BT42" s="16">
        <v>2240</v>
      </c>
      <c r="BU42" s="50">
        <f t="shared" si="113"/>
        <v>0</v>
      </c>
      <c r="BV42" s="49"/>
      <c r="BW42" s="49"/>
      <c r="BX42" s="45">
        <f t="shared" si="172"/>
        <v>0</v>
      </c>
      <c r="BZ42" s="21" t="s">
        <v>45</v>
      </c>
      <c r="CA42" s="16">
        <v>2240</v>
      </c>
      <c r="CB42" s="50">
        <f t="shared" si="114"/>
        <v>0</v>
      </c>
      <c r="CC42" s="49"/>
      <c r="CD42" s="49"/>
      <c r="CE42" s="45">
        <f t="shared" si="173"/>
        <v>0</v>
      </c>
    </row>
    <row r="43" spans="1:83" s="129" customFormat="1" ht="15.75" customHeight="1" thickBot="1">
      <c r="A43" s="24"/>
      <c r="B43" s="23"/>
      <c r="C43" s="49"/>
      <c r="D43" s="49"/>
      <c r="E43" s="49"/>
      <c r="F43" s="31"/>
      <c r="H43" s="24"/>
      <c r="I43" s="23"/>
      <c r="J43" s="133"/>
      <c r="K43" s="49"/>
      <c r="L43" s="121"/>
      <c r="M43" s="31"/>
      <c r="O43" s="24"/>
      <c r="P43" s="23"/>
      <c r="Q43" s="133"/>
      <c r="R43" s="49"/>
      <c r="S43" s="121"/>
      <c r="T43" s="31"/>
      <c r="V43" s="24"/>
      <c r="W43" s="23"/>
      <c r="X43" s="133"/>
      <c r="Y43" s="49"/>
      <c r="Z43" s="121"/>
      <c r="AA43" s="31"/>
      <c r="AC43" s="24" t="s">
        <v>159</v>
      </c>
      <c r="AD43" s="23">
        <v>2240</v>
      </c>
      <c r="AE43" s="133">
        <v>540</v>
      </c>
      <c r="AF43" s="49"/>
      <c r="AG43" s="121">
        <v>540</v>
      </c>
      <c r="AH43" s="45">
        <f t="shared" si="166"/>
        <v>0</v>
      </c>
      <c r="AJ43" s="24"/>
      <c r="AK43" s="23"/>
      <c r="AL43" s="133"/>
      <c r="AM43" s="49"/>
      <c r="AN43" s="121"/>
      <c r="AO43" s="31"/>
      <c r="AQ43" s="24"/>
      <c r="AR43" s="23"/>
      <c r="AS43" s="133"/>
      <c r="AT43" s="49"/>
      <c r="AU43" s="121"/>
      <c r="AV43" s="31"/>
      <c r="AX43" s="24"/>
      <c r="AY43" s="23"/>
      <c r="AZ43" s="133"/>
      <c r="BA43" s="49"/>
      <c r="BB43" s="49"/>
      <c r="BC43" s="31"/>
      <c r="BE43" s="24"/>
      <c r="BF43" s="23"/>
      <c r="BG43" s="133"/>
      <c r="BH43" s="49"/>
      <c r="BI43" s="49"/>
      <c r="BJ43" s="31"/>
      <c r="BL43" s="24"/>
      <c r="BM43" s="23"/>
      <c r="BN43" s="133"/>
      <c r="BO43" s="49"/>
      <c r="BP43" s="49"/>
      <c r="BQ43" s="31"/>
      <c r="BS43" s="24"/>
      <c r="BT43" s="23"/>
      <c r="BU43" s="133"/>
      <c r="BV43" s="49"/>
      <c r="BW43" s="49"/>
      <c r="BX43" s="31"/>
      <c r="BZ43" s="24"/>
      <c r="CA43" s="23"/>
      <c r="CB43" s="133"/>
      <c r="CC43" s="49"/>
      <c r="CD43" s="49"/>
      <c r="CE43" s="31"/>
    </row>
    <row r="44" spans="1:83" s="27" customFormat="1" ht="15.75" customHeight="1" thickBot="1">
      <c r="A44" s="24" t="s">
        <v>138</v>
      </c>
      <c r="B44" s="23">
        <v>2240</v>
      </c>
      <c r="C44" s="49">
        <v>4600</v>
      </c>
      <c r="D44" s="49"/>
      <c r="E44" s="49"/>
      <c r="F44" s="45">
        <f t="shared" si="162"/>
        <v>4600</v>
      </c>
      <c r="H44" s="24" t="s">
        <v>138</v>
      </c>
      <c r="I44" s="23">
        <v>2240</v>
      </c>
      <c r="J44" s="50">
        <f t="shared" si="104"/>
        <v>4600</v>
      </c>
      <c r="K44" s="49"/>
      <c r="L44" s="121"/>
      <c r="M44" s="45">
        <f t="shared" si="163"/>
        <v>4600</v>
      </c>
      <c r="O44" s="24" t="s">
        <v>138</v>
      </c>
      <c r="P44" s="23">
        <v>2240</v>
      </c>
      <c r="Q44" s="50">
        <f t="shared" si="105"/>
        <v>4600</v>
      </c>
      <c r="R44" s="49"/>
      <c r="S44" s="121"/>
      <c r="T44" s="45">
        <f t="shared" si="164"/>
        <v>4600</v>
      </c>
      <c r="V44" s="24" t="s">
        <v>138</v>
      </c>
      <c r="W44" s="23">
        <v>2240</v>
      </c>
      <c r="X44" s="50">
        <f t="shared" si="106"/>
        <v>4600</v>
      </c>
      <c r="Y44" s="49"/>
      <c r="Z44" s="121">
        <v>2500</v>
      </c>
      <c r="AA44" s="45">
        <f t="shared" si="165"/>
        <v>2100</v>
      </c>
      <c r="AC44" s="24" t="s">
        <v>138</v>
      </c>
      <c r="AD44" s="23">
        <v>2240</v>
      </c>
      <c r="AE44" s="50">
        <f t="shared" si="107"/>
        <v>2100</v>
      </c>
      <c r="AF44" s="49"/>
      <c r="AG44" s="121"/>
      <c r="AH44" s="45">
        <f t="shared" si="166"/>
        <v>2100</v>
      </c>
      <c r="AJ44" s="24" t="s">
        <v>138</v>
      </c>
      <c r="AK44" s="23">
        <v>2240</v>
      </c>
      <c r="AL44" s="50">
        <f t="shared" si="108"/>
        <v>2100</v>
      </c>
      <c r="AM44" s="49"/>
      <c r="AN44" s="121"/>
      <c r="AO44" s="45">
        <f t="shared" si="167"/>
        <v>2100</v>
      </c>
      <c r="AQ44" s="24" t="s">
        <v>138</v>
      </c>
      <c r="AR44" s="23">
        <v>2240</v>
      </c>
      <c r="AS44" s="50">
        <f t="shared" si="109"/>
        <v>2100</v>
      </c>
      <c r="AT44" s="49"/>
      <c r="AU44" s="121"/>
      <c r="AV44" s="45">
        <f t="shared" si="168"/>
        <v>2100</v>
      </c>
      <c r="AX44" s="24" t="s">
        <v>138</v>
      </c>
      <c r="AY44" s="23">
        <v>2240</v>
      </c>
      <c r="AZ44" s="50">
        <f t="shared" si="110"/>
        <v>2100</v>
      </c>
      <c r="BA44" s="49"/>
      <c r="BB44" s="49"/>
      <c r="BC44" s="45">
        <f t="shared" si="169"/>
        <v>2100</v>
      </c>
      <c r="BE44" s="24" t="s">
        <v>138</v>
      </c>
      <c r="BF44" s="23">
        <v>2240</v>
      </c>
      <c r="BG44" s="50">
        <f t="shared" si="111"/>
        <v>2100</v>
      </c>
      <c r="BH44" s="49"/>
      <c r="BI44" s="49"/>
      <c r="BJ44" s="45">
        <f t="shared" si="170"/>
        <v>2100</v>
      </c>
      <c r="BL44" s="24" t="s">
        <v>138</v>
      </c>
      <c r="BM44" s="23">
        <v>2240</v>
      </c>
      <c r="BN44" s="50">
        <f t="shared" si="112"/>
        <v>2100</v>
      </c>
      <c r="BO44" s="49"/>
      <c r="BP44" s="49"/>
      <c r="BQ44" s="45">
        <f t="shared" si="171"/>
        <v>2100</v>
      </c>
      <c r="BS44" s="24" t="s">
        <v>138</v>
      </c>
      <c r="BT44" s="23">
        <v>2240</v>
      </c>
      <c r="BU44" s="50">
        <f t="shared" si="113"/>
        <v>2100</v>
      </c>
      <c r="BV44" s="49"/>
      <c r="BW44" s="49"/>
      <c r="BX44" s="45">
        <f t="shared" si="172"/>
        <v>2100</v>
      </c>
      <c r="BZ44" s="24" t="s">
        <v>138</v>
      </c>
      <c r="CA44" s="23">
        <v>2240</v>
      </c>
      <c r="CB44" s="50">
        <f t="shared" si="114"/>
        <v>2100</v>
      </c>
      <c r="CC44" s="49"/>
      <c r="CD44" s="49"/>
      <c r="CE44" s="45">
        <f t="shared" si="173"/>
        <v>2100</v>
      </c>
    </row>
    <row r="45" spans="1:83" s="27" customFormat="1" ht="15.75" customHeight="1" thickBot="1">
      <c r="A45" s="21" t="s">
        <v>43</v>
      </c>
      <c r="B45" s="16">
        <v>2240</v>
      </c>
      <c r="C45" s="49">
        <v>1190</v>
      </c>
      <c r="D45" s="49"/>
      <c r="E45" s="49"/>
      <c r="F45" s="45">
        <f t="shared" si="162"/>
        <v>1190</v>
      </c>
      <c r="H45" s="21" t="s">
        <v>43</v>
      </c>
      <c r="I45" s="16">
        <v>2240</v>
      </c>
      <c r="J45" s="50">
        <f t="shared" si="104"/>
        <v>1190</v>
      </c>
      <c r="K45" s="49"/>
      <c r="L45" s="121"/>
      <c r="M45" s="45">
        <f t="shared" si="163"/>
        <v>1190</v>
      </c>
      <c r="O45" s="21" t="s">
        <v>43</v>
      </c>
      <c r="P45" s="16">
        <v>2240</v>
      </c>
      <c r="Q45" s="50">
        <f t="shared" si="105"/>
        <v>1190</v>
      </c>
      <c r="R45" s="49"/>
      <c r="S45" s="121"/>
      <c r="T45" s="45">
        <f t="shared" si="164"/>
        <v>1190</v>
      </c>
      <c r="V45" s="21" t="s">
        <v>43</v>
      </c>
      <c r="W45" s="16">
        <v>2240</v>
      </c>
      <c r="X45" s="50">
        <f t="shared" si="106"/>
        <v>1190</v>
      </c>
      <c r="Y45" s="49"/>
      <c r="Z45" s="121"/>
      <c r="AA45" s="45">
        <f t="shared" si="165"/>
        <v>1190</v>
      </c>
      <c r="AC45" s="21" t="s">
        <v>43</v>
      </c>
      <c r="AD45" s="16">
        <v>2240</v>
      </c>
      <c r="AE45" s="50">
        <f t="shared" si="107"/>
        <v>1190</v>
      </c>
      <c r="AF45" s="49"/>
      <c r="AG45" s="121"/>
      <c r="AH45" s="45">
        <f t="shared" si="166"/>
        <v>1190</v>
      </c>
      <c r="AJ45" s="21" t="s">
        <v>43</v>
      </c>
      <c r="AK45" s="16">
        <v>2240</v>
      </c>
      <c r="AL45" s="50">
        <f t="shared" si="108"/>
        <v>1190</v>
      </c>
      <c r="AM45" s="49"/>
      <c r="AN45" s="121"/>
      <c r="AO45" s="45">
        <f t="shared" si="167"/>
        <v>1190</v>
      </c>
      <c r="AQ45" s="21" t="s">
        <v>43</v>
      </c>
      <c r="AR45" s="16">
        <v>2240</v>
      </c>
      <c r="AS45" s="50">
        <f t="shared" si="109"/>
        <v>1190</v>
      </c>
      <c r="AT45" s="49"/>
      <c r="AU45" s="121">
        <v>1190</v>
      </c>
      <c r="AV45" s="45">
        <f t="shared" si="168"/>
        <v>0</v>
      </c>
      <c r="AX45" s="21" t="s">
        <v>43</v>
      </c>
      <c r="AY45" s="16">
        <v>2240</v>
      </c>
      <c r="AZ45" s="50">
        <f t="shared" si="110"/>
        <v>0</v>
      </c>
      <c r="BA45" s="49"/>
      <c r="BB45" s="49"/>
      <c r="BC45" s="45">
        <f t="shared" si="169"/>
        <v>0</v>
      </c>
      <c r="BE45" s="21" t="s">
        <v>43</v>
      </c>
      <c r="BF45" s="16">
        <v>2240</v>
      </c>
      <c r="BG45" s="50">
        <f t="shared" si="111"/>
        <v>0</v>
      </c>
      <c r="BH45" s="49"/>
      <c r="BI45" s="49"/>
      <c r="BJ45" s="45">
        <f t="shared" si="170"/>
        <v>0</v>
      </c>
      <c r="BL45" s="21" t="s">
        <v>43</v>
      </c>
      <c r="BM45" s="16">
        <v>2240</v>
      </c>
      <c r="BN45" s="50">
        <f t="shared" si="112"/>
        <v>0</v>
      </c>
      <c r="BO45" s="49"/>
      <c r="BP45" s="49"/>
      <c r="BQ45" s="45">
        <f t="shared" si="171"/>
        <v>0</v>
      </c>
      <c r="BS45" s="21" t="s">
        <v>43</v>
      </c>
      <c r="BT45" s="16">
        <v>2240</v>
      </c>
      <c r="BU45" s="50">
        <f t="shared" si="113"/>
        <v>0</v>
      </c>
      <c r="BV45" s="49"/>
      <c r="BW45" s="49"/>
      <c r="BX45" s="45">
        <f t="shared" si="172"/>
        <v>0</v>
      </c>
      <c r="BZ45" s="21" t="s">
        <v>43</v>
      </c>
      <c r="CA45" s="16">
        <v>2240</v>
      </c>
      <c r="CB45" s="50">
        <f t="shared" si="114"/>
        <v>0</v>
      </c>
      <c r="CC45" s="49"/>
      <c r="CD45" s="49"/>
      <c r="CE45" s="45">
        <f t="shared" si="173"/>
        <v>0</v>
      </c>
    </row>
    <row r="46" spans="1:83" s="27" customFormat="1" ht="15.75" customHeight="1" thickBot="1">
      <c r="A46" s="21" t="s">
        <v>37</v>
      </c>
      <c r="B46" s="16">
        <v>2240</v>
      </c>
      <c r="C46" s="49">
        <v>7560</v>
      </c>
      <c r="D46" s="49"/>
      <c r="E46" s="49"/>
      <c r="F46" s="45">
        <f t="shared" si="162"/>
        <v>7560</v>
      </c>
      <c r="H46" s="21" t="s">
        <v>37</v>
      </c>
      <c r="I46" s="16">
        <v>2240</v>
      </c>
      <c r="J46" s="50">
        <f t="shared" si="104"/>
        <v>7560</v>
      </c>
      <c r="K46" s="49"/>
      <c r="L46" s="121">
        <v>130.26</v>
      </c>
      <c r="M46" s="45">
        <f t="shared" si="163"/>
        <v>7429.74</v>
      </c>
      <c r="O46" s="21" t="s">
        <v>37</v>
      </c>
      <c r="P46" s="16">
        <v>2240</v>
      </c>
      <c r="Q46" s="50">
        <f t="shared" si="105"/>
        <v>7429.74</v>
      </c>
      <c r="R46" s="49"/>
      <c r="S46" s="121">
        <v>250</v>
      </c>
      <c r="T46" s="45">
        <f t="shared" si="164"/>
        <v>7179.74</v>
      </c>
      <c r="V46" s="21" t="s">
        <v>37</v>
      </c>
      <c r="W46" s="16">
        <v>2240</v>
      </c>
      <c r="X46" s="50">
        <f t="shared" si="106"/>
        <v>7179.74</v>
      </c>
      <c r="Y46" s="49"/>
      <c r="Z46" s="121">
        <v>520.26</v>
      </c>
      <c r="AA46" s="45">
        <f t="shared" si="165"/>
        <v>6659.48</v>
      </c>
      <c r="AC46" s="21" t="s">
        <v>37</v>
      </c>
      <c r="AD46" s="16">
        <v>2240</v>
      </c>
      <c r="AE46" s="50">
        <f t="shared" si="107"/>
        <v>6659.48</v>
      </c>
      <c r="AF46" s="49"/>
      <c r="AG46" s="121">
        <v>69.760000000000005</v>
      </c>
      <c r="AH46" s="45">
        <f t="shared" si="166"/>
        <v>6589.7199999999993</v>
      </c>
      <c r="AJ46" s="21" t="s">
        <v>37</v>
      </c>
      <c r="AK46" s="16">
        <v>2240</v>
      </c>
      <c r="AL46" s="50">
        <f t="shared" si="108"/>
        <v>6589.7199999999993</v>
      </c>
      <c r="AM46" s="49"/>
      <c r="AN46" s="121"/>
      <c r="AO46" s="45">
        <f t="shared" si="167"/>
        <v>6589.7199999999993</v>
      </c>
      <c r="AQ46" s="21" t="s">
        <v>37</v>
      </c>
      <c r="AR46" s="16">
        <v>2240</v>
      </c>
      <c r="AS46" s="50">
        <f t="shared" si="109"/>
        <v>6589.7199999999993</v>
      </c>
      <c r="AT46" s="49"/>
      <c r="AU46" s="121"/>
      <c r="AV46" s="45">
        <f t="shared" si="168"/>
        <v>6589.7199999999993</v>
      </c>
      <c r="AX46" s="21" t="s">
        <v>37</v>
      </c>
      <c r="AY46" s="16">
        <v>2240</v>
      </c>
      <c r="AZ46" s="50">
        <f t="shared" si="110"/>
        <v>6589.7199999999993</v>
      </c>
      <c r="BA46" s="49"/>
      <c r="BB46" s="49"/>
      <c r="BC46" s="45">
        <f t="shared" si="169"/>
        <v>6589.7199999999993</v>
      </c>
      <c r="BE46" s="21" t="s">
        <v>37</v>
      </c>
      <c r="BF46" s="16">
        <v>2240</v>
      </c>
      <c r="BG46" s="50">
        <f t="shared" si="111"/>
        <v>6589.7199999999993</v>
      </c>
      <c r="BH46" s="49"/>
      <c r="BI46" s="49"/>
      <c r="BJ46" s="45">
        <f t="shared" si="170"/>
        <v>6589.7199999999993</v>
      </c>
      <c r="BL46" s="21" t="s">
        <v>37</v>
      </c>
      <c r="BM46" s="16">
        <v>2240</v>
      </c>
      <c r="BN46" s="50">
        <f t="shared" si="112"/>
        <v>6589.7199999999993</v>
      </c>
      <c r="BO46" s="49"/>
      <c r="BP46" s="49"/>
      <c r="BQ46" s="45">
        <f t="shared" si="171"/>
        <v>6589.7199999999993</v>
      </c>
      <c r="BS46" s="21" t="s">
        <v>37</v>
      </c>
      <c r="BT46" s="16">
        <v>2240</v>
      </c>
      <c r="BU46" s="50">
        <f t="shared" si="113"/>
        <v>6589.7199999999993</v>
      </c>
      <c r="BV46" s="49"/>
      <c r="BW46" s="49"/>
      <c r="BX46" s="45">
        <f t="shared" si="172"/>
        <v>6589.7199999999993</v>
      </c>
      <c r="BZ46" s="21" t="s">
        <v>37</v>
      </c>
      <c r="CA46" s="16">
        <v>2240</v>
      </c>
      <c r="CB46" s="50">
        <f t="shared" si="114"/>
        <v>6589.7199999999993</v>
      </c>
      <c r="CC46" s="49"/>
      <c r="CD46" s="49"/>
      <c r="CE46" s="45">
        <f t="shared" si="173"/>
        <v>6589.7199999999993</v>
      </c>
    </row>
    <row r="47" spans="1:83" s="88" customFormat="1" ht="15.75" customHeight="1" thickBot="1">
      <c r="A47" s="34" t="s">
        <v>143</v>
      </c>
      <c r="B47" s="16">
        <v>2240</v>
      </c>
      <c r="C47" s="49"/>
      <c r="D47" s="49"/>
      <c r="E47" s="49"/>
      <c r="F47" s="45">
        <f t="shared" si="162"/>
        <v>0</v>
      </c>
      <c r="H47" s="34" t="s">
        <v>143</v>
      </c>
      <c r="I47" s="16">
        <v>2240</v>
      </c>
      <c r="J47" s="50">
        <f t="shared" si="104"/>
        <v>0</v>
      </c>
      <c r="K47" s="49"/>
      <c r="L47" s="121"/>
      <c r="M47" s="45">
        <f t="shared" si="163"/>
        <v>0</v>
      </c>
      <c r="O47" s="34" t="s">
        <v>143</v>
      </c>
      <c r="P47" s="16">
        <v>2240</v>
      </c>
      <c r="Q47" s="50">
        <f t="shared" si="105"/>
        <v>0</v>
      </c>
      <c r="R47" s="49"/>
      <c r="S47" s="121"/>
      <c r="T47" s="45">
        <f t="shared" si="164"/>
        <v>0</v>
      </c>
      <c r="V47" s="34" t="s">
        <v>143</v>
      </c>
      <c r="W47" s="16">
        <v>2240</v>
      </c>
      <c r="X47" s="50">
        <f t="shared" si="106"/>
        <v>0</v>
      </c>
      <c r="Y47" s="49"/>
      <c r="Z47" s="121"/>
      <c r="AA47" s="45">
        <f t="shared" si="165"/>
        <v>0</v>
      </c>
      <c r="AC47" s="34" t="s">
        <v>143</v>
      </c>
      <c r="AD47" s="16">
        <v>2240</v>
      </c>
      <c r="AE47" s="50">
        <f t="shared" si="107"/>
        <v>0</v>
      </c>
      <c r="AF47" s="49"/>
      <c r="AG47" s="121"/>
      <c r="AH47" s="45">
        <f t="shared" si="166"/>
        <v>0</v>
      </c>
      <c r="AJ47" s="34" t="s">
        <v>143</v>
      </c>
      <c r="AK47" s="16">
        <v>2240</v>
      </c>
      <c r="AL47" s="50">
        <f t="shared" si="108"/>
        <v>0</v>
      </c>
      <c r="AM47" s="49"/>
      <c r="AN47" s="121"/>
      <c r="AO47" s="45">
        <f t="shared" si="167"/>
        <v>0</v>
      </c>
      <c r="AQ47" s="34" t="s">
        <v>143</v>
      </c>
      <c r="AR47" s="16">
        <v>2240</v>
      </c>
      <c r="AS47" s="50">
        <f t="shared" si="109"/>
        <v>0</v>
      </c>
      <c r="AT47" s="49"/>
      <c r="AU47" s="121"/>
      <c r="AV47" s="45">
        <f t="shared" si="168"/>
        <v>0</v>
      </c>
      <c r="AX47" s="34" t="s">
        <v>143</v>
      </c>
      <c r="AY47" s="16">
        <v>2240</v>
      </c>
      <c r="AZ47" s="50">
        <f t="shared" si="110"/>
        <v>0</v>
      </c>
      <c r="BA47" s="49"/>
      <c r="BB47" s="49"/>
      <c r="BC47" s="45">
        <f t="shared" si="169"/>
        <v>0</v>
      </c>
      <c r="BE47" s="34" t="s">
        <v>143</v>
      </c>
      <c r="BF47" s="16">
        <v>2240</v>
      </c>
      <c r="BG47" s="50">
        <f t="shared" si="111"/>
        <v>0</v>
      </c>
      <c r="BH47" s="49"/>
      <c r="BI47" s="49"/>
      <c r="BJ47" s="45">
        <f t="shared" si="170"/>
        <v>0</v>
      </c>
      <c r="BL47" s="34" t="s">
        <v>143</v>
      </c>
      <c r="BM47" s="16">
        <v>2240</v>
      </c>
      <c r="BN47" s="50">
        <f t="shared" si="112"/>
        <v>0</v>
      </c>
      <c r="BO47" s="49"/>
      <c r="BP47" s="49"/>
      <c r="BQ47" s="45">
        <f t="shared" si="171"/>
        <v>0</v>
      </c>
      <c r="BS47" s="34" t="s">
        <v>143</v>
      </c>
      <c r="BT47" s="16">
        <v>2240</v>
      </c>
      <c r="BU47" s="50">
        <f t="shared" si="113"/>
        <v>0</v>
      </c>
      <c r="BV47" s="49"/>
      <c r="BW47" s="49"/>
      <c r="BX47" s="45">
        <f t="shared" si="172"/>
        <v>0</v>
      </c>
      <c r="BZ47" s="34" t="s">
        <v>143</v>
      </c>
      <c r="CA47" s="16">
        <v>2240</v>
      </c>
      <c r="CB47" s="50">
        <f t="shared" si="114"/>
        <v>0</v>
      </c>
      <c r="CC47" s="49"/>
      <c r="CD47" s="49"/>
      <c r="CE47" s="45">
        <f t="shared" si="173"/>
        <v>0</v>
      </c>
    </row>
    <row r="48" spans="1:83" s="88" customFormat="1" ht="15.75" customHeight="1" thickBot="1">
      <c r="A48" s="34" t="s">
        <v>144</v>
      </c>
      <c r="B48" s="16">
        <v>2240</v>
      </c>
      <c r="C48" s="49"/>
      <c r="D48" s="49"/>
      <c r="E48" s="49"/>
      <c r="F48" s="45">
        <f t="shared" si="162"/>
        <v>0</v>
      </c>
      <c r="H48" s="34" t="s">
        <v>144</v>
      </c>
      <c r="I48" s="16">
        <v>2240</v>
      </c>
      <c r="J48" s="50">
        <f t="shared" si="104"/>
        <v>0</v>
      </c>
      <c r="K48" s="49"/>
      <c r="L48" s="121"/>
      <c r="M48" s="45">
        <f t="shared" si="163"/>
        <v>0</v>
      </c>
      <c r="O48" s="34" t="s">
        <v>144</v>
      </c>
      <c r="P48" s="16">
        <v>2240</v>
      </c>
      <c r="Q48" s="50">
        <f t="shared" si="105"/>
        <v>0</v>
      </c>
      <c r="R48" s="49"/>
      <c r="S48" s="121"/>
      <c r="T48" s="45">
        <f t="shared" si="164"/>
        <v>0</v>
      </c>
      <c r="V48" s="34" t="s">
        <v>144</v>
      </c>
      <c r="W48" s="16">
        <v>2240</v>
      </c>
      <c r="X48" s="50">
        <f t="shared" si="106"/>
        <v>0</v>
      </c>
      <c r="Y48" s="49">
        <v>20000</v>
      </c>
      <c r="Z48" s="121"/>
      <c r="AA48" s="45">
        <f t="shared" si="165"/>
        <v>20000</v>
      </c>
      <c r="AC48" s="34" t="s">
        <v>144</v>
      </c>
      <c r="AD48" s="16">
        <v>2240</v>
      </c>
      <c r="AE48" s="50">
        <f t="shared" si="107"/>
        <v>20000</v>
      </c>
      <c r="AF48" s="49"/>
      <c r="AG48" s="121"/>
      <c r="AH48" s="45">
        <f t="shared" si="166"/>
        <v>20000</v>
      </c>
      <c r="AJ48" s="34" t="s">
        <v>144</v>
      </c>
      <c r="AK48" s="16">
        <v>2240</v>
      </c>
      <c r="AL48" s="50">
        <f t="shared" si="108"/>
        <v>20000</v>
      </c>
      <c r="AM48" s="49"/>
      <c r="AN48" s="121">
        <v>20000</v>
      </c>
      <c r="AO48" s="45">
        <f t="shared" si="167"/>
        <v>0</v>
      </c>
      <c r="AQ48" s="34" t="s">
        <v>144</v>
      </c>
      <c r="AR48" s="16">
        <v>2240</v>
      </c>
      <c r="AS48" s="50">
        <f t="shared" si="109"/>
        <v>0</v>
      </c>
      <c r="AT48" s="49"/>
      <c r="AU48" s="121"/>
      <c r="AV48" s="45">
        <f t="shared" si="168"/>
        <v>0</v>
      </c>
      <c r="AX48" s="34" t="s">
        <v>144</v>
      </c>
      <c r="AY48" s="16">
        <v>2240</v>
      </c>
      <c r="AZ48" s="50">
        <f t="shared" si="110"/>
        <v>0</v>
      </c>
      <c r="BA48" s="49"/>
      <c r="BB48" s="49"/>
      <c r="BC48" s="45">
        <f t="shared" si="169"/>
        <v>0</v>
      </c>
      <c r="BE48" s="34" t="s">
        <v>144</v>
      </c>
      <c r="BF48" s="16">
        <v>2240</v>
      </c>
      <c r="BG48" s="50">
        <f t="shared" si="111"/>
        <v>0</v>
      </c>
      <c r="BH48" s="49"/>
      <c r="BI48" s="49"/>
      <c r="BJ48" s="45">
        <f t="shared" si="170"/>
        <v>0</v>
      </c>
      <c r="BL48" s="34" t="s">
        <v>144</v>
      </c>
      <c r="BM48" s="16">
        <v>2240</v>
      </c>
      <c r="BN48" s="50">
        <f t="shared" si="112"/>
        <v>0</v>
      </c>
      <c r="BO48" s="49"/>
      <c r="BP48" s="49"/>
      <c r="BQ48" s="45">
        <f t="shared" si="171"/>
        <v>0</v>
      </c>
      <c r="BS48" s="34" t="s">
        <v>144</v>
      </c>
      <c r="BT48" s="16">
        <v>2240</v>
      </c>
      <c r="BU48" s="50">
        <f t="shared" si="113"/>
        <v>0</v>
      </c>
      <c r="BV48" s="49"/>
      <c r="BW48" s="49"/>
      <c r="BX48" s="45">
        <f t="shared" si="172"/>
        <v>0</v>
      </c>
      <c r="BZ48" s="34" t="s">
        <v>144</v>
      </c>
      <c r="CA48" s="16">
        <v>2240</v>
      </c>
      <c r="CB48" s="50">
        <f t="shared" si="114"/>
        <v>0</v>
      </c>
      <c r="CC48" s="49"/>
      <c r="CD48" s="49"/>
      <c r="CE48" s="45">
        <f t="shared" si="173"/>
        <v>0</v>
      </c>
    </row>
    <row r="49" spans="1:83" s="88" customFormat="1" ht="15.75" customHeight="1" thickBot="1">
      <c r="A49" s="89" t="s">
        <v>146</v>
      </c>
      <c r="B49" s="23">
        <v>2240</v>
      </c>
      <c r="C49" s="49"/>
      <c r="D49" s="49"/>
      <c r="E49" s="49"/>
      <c r="F49" s="45">
        <f t="shared" si="162"/>
        <v>0</v>
      </c>
      <c r="H49" s="89" t="s">
        <v>146</v>
      </c>
      <c r="I49" s="23">
        <v>2240</v>
      </c>
      <c r="J49" s="50">
        <f t="shared" si="104"/>
        <v>0</v>
      </c>
      <c r="K49" s="49"/>
      <c r="L49" s="121"/>
      <c r="M49" s="45">
        <f t="shared" si="163"/>
        <v>0</v>
      </c>
      <c r="O49" s="89" t="s">
        <v>146</v>
      </c>
      <c r="P49" s="23">
        <v>2240</v>
      </c>
      <c r="Q49" s="50">
        <f t="shared" si="105"/>
        <v>0</v>
      </c>
      <c r="R49" s="49"/>
      <c r="S49" s="121"/>
      <c r="T49" s="45">
        <f t="shared" si="164"/>
        <v>0</v>
      </c>
      <c r="V49" s="89" t="s">
        <v>146</v>
      </c>
      <c r="W49" s="23">
        <v>2240</v>
      </c>
      <c r="X49" s="50">
        <f t="shared" si="106"/>
        <v>0</v>
      </c>
      <c r="Y49" s="49"/>
      <c r="Z49" s="121"/>
      <c r="AA49" s="45">
        <f t="shared" si="165"/>
        <v>0</v>
      </c>
      <c r="AC49" s="89" t="s">
        <v>146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89" t="s">
        <v>146</v>
      </c>
      <c r="AK49" s="23">
        <v>2240</v>
      </c>
      <c r="AL49" s="50">
        <f t="shared" si="108"/>
        <v>0</v>
      </c>
      <c r="AM49" s="49"/>
      <c r="AN49" s="121"/>
      <c r="AO49" s="45">
        <f t="shared" si="167"/>
        <v>0</v>
      </c>
      <c r="AQ49" s="89" t="s">
        <v>146</v>
      </c>
      <c r="AR49" s="23">
        <v>2240</v>
      </c>
      <c r="AS49" s="50">
        <f t="shared" si="109"/>
        <v>0</v>
      </c>
      <c r="AT49" s="49">
        <v>150000</v>
      </c>
      <c r="AU49" s="121"/>
      <c r="AV49" s="45">
        <f t="shared" si="168"/>
        <v>150000</v>
      </c>
      <c r="AX49" s="89" t="s">
        <v>146</v>
      </c>
      <c r="AY49" s="23">
        <v>2240</v>
      </c>
      <c r="AZ49" s="50">
        <f t="shared" si="110"/>
        <v>150000</v>
      </c>
      <c r="BA49" s="49"/>
      <c r="BB49" s="49"/>
      <c r="BC49" s="45">
        <f t="shared" si="169"/>
        <v>150000</v>
      </c>
      <c r="BE49" s="89" t="s">
        <v>146</v>
      </c>
      <c r="BF49" s="23">
        <v>2240</v>
      </c>
      <c r="BG49" s="50">
        <f t="shared" si="111"/>
        <v>150000</v>
      </c>
      <c r="BH49" s="49"/>
      <c r="BI49" s="49"/>
      <c r="BJ49" s="45">
        <f t="shared" si="170"/>
        <v>150000</v>
      </c>
      <c r="BL49" s="89" t="s">
        <v>146</v>
      </c>
      <c r="BM49" s="23">
        <v>2240</v>
      </c>
      <c r="BN49" s="50">
        <f t="shared" si="112"/>
        <v>150000</v>
      </c>
      <c r="BO49" s="49"/>
      <c r="BP49" s="49"/>
      <c r="BQ49" s="45">
        <f t="shared" si="171"/>
        <v>150000</v>
      </c>
      <c r="BS49" s="89" t="s">
        <v>146</v>
      </c>
      <c r="BT49" s="23">
        <v>2240</v>
      </c>
      <c r="BU49" s="50">
        <f t="shared" si="113"/>
        <v>150000</v>
      </c>
      <c r="BV49" s="49"/>
      <c r="BW49" s="49"/>
      <c r="BX49" s="45">
        <f t="shared" si="172"/>
        <v>150000</v>
      </c>
      <c r="BZ49" s="89" t="s">
        <v>146</v>
      </c>
      <c r="CA49" s="23">
        <v>2240</v>
      </c>
      <c r="CB49" s="50">
        <f t="shared" si="114"/>
        <v>150000</v>
      </c>
      <c r="CC49" s="49"/>
      <c r="CD49" s="49"/>
      <c r="CE49" s="45">
        <f t="shared" si="173"/>
        <v>150000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48"/>
      <c r="F50" s="45">
        <f t="shared" si="162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63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64"/>
        <v>0</v>
      </c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65"/>
        <v>0</v>
      </c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66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67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68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48"/>
      <c r="BC50" s="45">
        <f t="shared" si="169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48"/>
      <c r="BJ50" s="45">
        <f t="shared" si="170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48"/>
      <c r="BQ50" s="45">
        <f t="shared" si="171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72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73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1108442.2</v>
      </c>
      <c r="D51" s="47">
        <f t="shared" ref="D51:E51" si="174">SUM(D52:D56)</f>
        <v>0</v>
      </c>
      <c r="E51" s="120">
        <f t="shared" si="174"/>
        <v>1185.01</v>
      </c>
      <c r="F51" s="47">
        <f t="shared" ref="F51" si="175">C51+D51-E51</f>
        <v>1107257.19</v>
      </c>
      <c r="H51" s="29" t="s">
        <v>50</v>
      </c>
      <c r="I51" s="30">
        <v>2270</v>
      </c>
      <c r="J51" s="47">
        <f>SUM(J52:J56)</f>
        <v>1107257.19</v>
      </c>
      <c r="K51" s="120">
        <f>SUM(K52:K56)</f>
        <v>51</v>
      </c>
      <c r="L51" s="120">
        <f>SUM(L52:L56)</f>
        <v>192186.41</v>
      </c>
      <c r="M51" s="47">
        <f t="shared" ref="M51" si="176">J51+K51-L51</f>
        <v>915121.77999999991</v>
      </c>
      <c r="O51" s="29" t="s">
        <v>50</v>
      </c>
      <c r="P51" s="30">
        <v>2270</v>
      </c>
      <c r="Q51" s="47">
        <f>SUM(Q52:Q56)</f>
        <v>915121.78</v>
      </c>
      <c r="R51" s="47">
        <f>SUM(R52:R56)</f>
        <v>0</v>
      </c>
      <c r="S51" s="120">
        <f>SUM(S52:S56)</f>
        <v>1185.01</v>
      </c>
      <c r="T51" s="47">
        <f t="shared" ref="T51" si="177">Q51+R51-S51</f>
        <v>913936.77</v>
      </c>
      <c r="V51" s="29" t="s">
        <v>50</v>
      </c>
      <c r="W51" s="30">
        <v>2270</v>
      </c>
      <c r="X51" s="47">
        <f>SUM(X52:X56)</f>
        <v>913936.77</v>
      </c>
      <c r="Y51" s="47">
        <f>SUM(Y52:Y56)</f>
        <v>0</v>
      </c>
      <c r="Z51" s="120">
        <f>SUM(Z52:Z56)</f>
        <v>192136.27</v>
      </c>
      <c r="AA51" s="47">
        <f t="shared" ref="AA51" si="178">X51+Y51-Z51</f>
        <v>721800.5</v>
      </c>
      <c r="AC51" s="29" t="s">
        <v>50</v>
      </c>
      <c r="AD51" s="30">
        <v>2270</v>
      </c>
      <c r="AE51" s="47">
        <f>SUM(AE52:AE56)</f>
        <v>721800.5</v>
      </c>
      <c r="AF51" s="47">
        <f>SUM(AF52:AF56)</f>
        <v>0</v>
      </c>
      <c r="AG51" s="120">
        <f>SUM(AG52:AG56)</f>
        <v>101333.55</v>
      </c>
      <c r="AH51" s="47">
        <f t="shared" ref="AH51" si="179">AE51+AF51-AG51</f>
        <v>620466.94999999995</v>
      </c>
      <c r="AJ51" s="29" t="s">
        <v>50</v>
      </c>
      <c r="AK51" s="30">
        <v>2270</v>
      </c>
      <c r="AL51" s="47">
        <f>SUM(AL52:AL56)</f>
        <v>620466.94999999995</v>
      </c>
      <c r="AM51" s="47">
        <f>SUM(AM52:AM56)</f>
        <v>50455</v>
      </c>
      <c r="AN51" s="120">
        <f>SUM(AN52:AN56)</f>
        <v>7575.17</v>
      </c>
      <c r="AO51" s="47">
        <f t="shared" ref="AO51" si="180">AL51+AM51-AN51</f>
        <v>663346.77999999991</v>
      </c>
      <c r="AQ51" s="29" t="s">
        <v>50</v>
      </c>
      <c r="AR51" s="30">
        <v>2270</v>
      </c>
      <c r="AS51" s="47">
        <f>SUM(AS52:AS56)</f>
        <v>663346.78</v>
      </c>
      <c r="AT51" s="47">
        <f>SUM(AT52:AT56)</f>
        <v>0</v>
      </c>
      <c r="AU51" s="120">
        <f>SUM(AU52:AU56)</f>
        <v>4702.75</v>
      </c>
      <c r="AV51" s="47">
        <f t="shared" ref="AV51" si="181">AS51+AT51-AU51</f>
        <v>658644.03</v>
      </c>
      <c r="AX51" s="29" t="s">
        <v>50</v>
      </c>
      <c r="AY51" s="30">
        <v>2270</v>
      </c>
      <c r="AZ51" s="47">
        <f>SUM(AZ52:AZ56)</f>
        <v>658644.03000000014</v>
      </c>
      <c r="BA51" s="47">
        <f>SUM(BA52:BA56)</f>
        <v>0</v>
      </c>
      <c r="BB51" s="47">
        <f>SUM(BB52:BB56)</f>
        <v>0</v>
      </c>
      <c r="BC51" s="47">
        <f t="shared" ref="BC51" si="182">AZ51+BA51-BB51</f>
        <v>658644.03000000014</v>
      </c>
      <c r="BE51" s="29" t="s">
        <v>50</v>
      </c>
      <c r="BF51" s="30">
        <v>2270</v>
      </c>
      <c r="BG51" s="47">
        <f>SUM(BG52:BG56)</f>
        <v>658644.03000000014</v>
      </c>
      <c r="BH51" s="47">
        <f>SUM(BH52:BH56)</f>
        <v>0</v>
      </c>
      <c r="BI51" s="47">
        <f>SUM(BI52:BI56)</f>
        <v>0</v>
      </c>
      <c r="BJ51" s="47">
        <f t="shared" ref="BJ51" si="183">BG51+BH51-BI51</f>
        <v>658644.03000000014</v>
      </c>
      <c r="BL51" s="29" t="s">
        <v>50</v>
      </c>
      <c r="BM51" s="30">
        <v>2270</v>
      </c>
      <c r="BN51" s="47">
        <f>SUM(BN52:BN56)</f>
        <v>658644.03000000014</v>
      </c>
      <c r="BO51" s="47">
        <f>SUM(BO52:BO56)</f>
        <v>0</v>
      </c>
      <c r="BP51" s="47">
        <f>SUM(BP52:BP56)</f>
        <v>0</v>
      </c>
      <c r="BQ51" s="47">
        <f t="shared" ref="BQ51" si="184">BN51+BO51-BP51</f>
        <v>658644.03000000014</v>
      </c>
      <c r="BS51" s="29" t="s">
        <v>50</v>
      </c>
      <c r="BT51" s="30">
        <v>2270</v>
      </c>
      <c r="BU51" s="47">
        <f>SUM(BU52:BU56)</f>
        <v>658644.03000000014</v>
      </c>
      <c r="BV51" s="47">
        <f>SUM(BV52:BV56)</f>
        <v>0</v>
      </c>
      <c r="BW51" s="47">
        <f>SUM(BW52:BW56)</f>
        <v>0</v>
      </c>
      <c r="BX51" s="47">
        <f t="shared" ref="BX51" si="185">BU51+BV51-BW51</f>
        <v>658644.03000000014</v>
      </c>
      <c r="BZ51" s="29" t="s">
        <v>50</v>
      </c>
      <c r="CA51" s="30">
        <v>2270</v>
      </c>
      <c r="CB51" s="47">
        <f>SUM(CB52:CB56)</f>
        <v>658644.03000000014</v>
      </c>
      <c r="CC51" s="47">
        <f>SUM(CC52:CC56)</f>
        <v>0</v>
      </c>
      <c r="CD51" s="47">
        <f>SUM(CD52:CD56)</f>
        <v>0</v>
      </c>
      <c r="CE51" s="47">
        <f t="shared" ref="CE51" si="186">CB51+CC51-CD51</f>
        <v>658644.03000000014</v>
      </c>
    </row>
    <row r="52" spans="1:83" s="27" customFormat="1" ht="15.75" customHeight="1" thickBot="1">
      <c r="A52" s="21" t="s">
        <v>38</v>
      </c>
      <c r="B52" s="16">
        <v>2271</v>
      </c>
      <c r="C52" s="50">
        <v>1007582</v>
      </c>
      <c r="D52" s="50"/>
      <c r="E52" s="119"/>
      <c r="F52" s="45">
        <f t="shared" ref="F52:F66" si="187">C52+D52-E52</f>
        <v>1007582</v>
      </c>
      <c r="H52" s="21" t="s">
        <v>38</v>
      </c>
      <c r="I52" s="16">
        <v>2271</v>
      </c>
      <c r="J52" s="50">
        <f t="shared" si="104"/>
        <v>1007582</v>
      </c>
      <c r="K52" s="119"/>
      <c r="L52" s="119">
        <v>176895.22</v>
      </c>
      <c r="M52" s="45">
        <f t="shared" ref="M52:M66" si="188">J52+K52-L52</f>
        <v>830686.78</v>
      </c>
      <c r="O52" s="21" t="s">
        <v>38</v>
      </c>
      <c r="P52" s="16">
        <v>2271</v>
      </c>
      <c r="Q52" s="50">
        <f t="shared" si="105"/>
        <v>830686.78</v>
      </c>
      <c r="R52" s="50"/>
      <c r="S52" s="119"/>
      <c r="T52" s="45">
        <f t="shared" ref="T52:T66" si="189">Q52+R52-S52</f>
        <v>830686.78</v>
      </c>
      <c r="V52" s="21" t="s">
        <v>38</v>
      </c>
      <c r="W52" s="16">
        <v>2271</v>
      </c>
      <c r="X52" s="50">
        <f t="shared" si="106"/>
        <v>830686.78</v>
      </c>
      <c r="Y52" s="50"/>
      <c r="Z52" s="119">
        <v>176895.22</v>
      </c>
      <c r="AA52" s="45">
        <f t="shared" ref="AA52:AA66" si="190">X52+Y52-Z52</f>
        <v>653791.56000000006</v>
      </c>
      <c r="AC52" s="21" t="s">
        <v>38</v>
      </c>
      <c r="AD52" s="16">
        <v>2271</v>
      </c>
      <c r="AE52" s="50">
        <f t="shared" si="107"/>
        <v>653791.56000000006</v>
      </c>
      <c r="AF52" s="50"/>
      <c r="AG52" s="119">
        <v>84932.74</v>
      </c>
      <c r="AH52" s="45">
        <f t="shared" ref="AH52:AH66" si="191">AE52+AF52-AG52</f>
        <v>568858.82000000007</v>
      </c>
      <c r="AJ52" s="21" t="s">
        <v>38</v>
      </c>
      <c r="AK52" s="16">
        <v>2271</v>
      </c>
      <c r="AL52" s="50">
        <f t="shared" si="108"/>
        <v>568858.82000000007</v>
      </c>
      <c r="AM52" s="50"/>
      <c r="AN52" s="119"/>
      <c r="AO52" s="45">
        <f t="shared" ref="AO52:AO66" si="192">AL52+AM52-AN52</f>
        <v>568858.82000000007</v>
      </c>
      <c r="AQ52" s="21" t="s">
        <v>38</v>
      </c>
      <c r="AR52" s="16">
        <v>2271</v>
      </c>
      <c r="AS52" s="50">
        <f t="shared" si="109"/>
        <v>568858.82000000007</v>
      </c>
      <c r="AT52" s="50"/>
      <c r="AU52" s="119"/>
      <c r="AV52" s="45">
        <f t="shared" ref="AV52:AV66" si="193">AS52+AT52-AU52</f>
        <v>568858.82000000007</v>
      </c>
      <c r="AX52" s="21" t="s">
        <v>38</v>
      </c>
      <c r="AY52" s="16">
        <v>2271</v>
      </c>
      <c r="AZ52" s="50">
        <f t="shared" si="110"/>
        <v>568858.82000000007</v>
      </c>
      <c r="BA52" s="50"/>
      <c r="BB52" s="50"/>
      <c r="BC52" s="45">
        <f t="shared" ref="BC52:BC66" si="194">AZ52+BA52-BB52</f>
        <v>568858.82000000007</v>
      </c>
      <c r="BE52" s="21" t="s">
        <v>38</v>
      </c>
      <c r="BF52" s="16">
        <v>2271</v>
      </c>
      <c r="BG52" s="50">
        <f t="shared" si="111"/>
        <v>568858.82000000007</v>
      </c>
      <c r="BH52" s="50"/>
      <c r="BI52" s="50"/>
      <c r="BJ52" s="45">
        <f t="shared" ref="BJ52:BJ66" si="195">BG52+BH52-BI52</f>
        <v>568858.82000000007</v>
      </c>
      <c r="BL52" s="21" t="s">
        <v>38</v>
      </c>
      <c r="BM52" s="16">
        <v>2271</v>
      </c>
      <c r="BN52" s="50">
        <f t="shared" si="112"/>
        <v>568858.82000000007</v>
      </c>
      <c r="BO52" s="50"/>
      <c r="BP52" s="50"/>
      <c r="BQ52" s="45">
        <f t="shared" ref="BQ52:BQ66" si="196">BN52+BO52-BP52</f>
        <v>568858.82000000007</v>
      </c>
      <c r="BS52" s="21" t="s">
        <v>38</v>
      </c>
      <c r="BT52" s="16">
        <v>2271</v>
      </c>
      <c r="BU52" s="50">
        <f t="shared" si="113"/>
        <v>568858.82000000007</v>
      </c>
      <c r="BV52" s="50"/>
      <c r="BW52" s="50"/>
      <c r="BX52" s="45">
        <f t="shared" ref="BX52:BX66" si="197">BU52+BV52-BW52</f>
        <v>568858.82000000007</v>
      </c>
      <c r="BZ52" s="21" t="s">
        <v>38</v>
      </c>
      <c r="CA52" s="16">
        <v>2271</v>
      </c>
      <c r="CB52" s="50">
        <f t="shared" si="114"/>
        <v>568858.82000000007</v>
      </c>
      <c r="CC52" s="50"/>
      <c r="CD52" s="50"/>
      <c r="CE52" s="45">
        <f t="shared" ref="CE52:CE66" si="198">CB52+CC52-CD52</f>
        <v>568858.82000000007</v>
      </c>
    </row>
    <row r="53" spans="1:83" s="27" customFormat="1" ht="15.75" customHeight="1" thickBot="1">
      <c r="A53" s="21" t="s">
        <v>39</v>
      </c>
      <c r="B53" s="16">
        <v>2272</v>
      </c>
      <c r="C53" s="50">
        <v>14239.2</v>
      </c>
      <c r="D53" s="50"/>
      <c r="E53" s="119">
        <v>1185.01</v>
      </c>
      <c r="F53" s="45">
        <f t="shared" si="187"/>
        <v>13054.19</v>
      </c>
      <c r="H53" s="21" t="s">
        <v>39</v>
      </c>
      <c r="I53" s="16">
        <v>2272</v>
      </c>
      <c r="J53" s="50">
        <f t="shared" si="104"/>
        <v>13054.19</v>
      </c>
      <c r="K53" s="119"/>
      <c r="L53" s="119">
        <v>735.34</v>
      </c>
      <c r="M53" s="45">
        <f t="shared" si="188"/>
        <v>12318.85</v>
      </c>
      <c r="O53" s="21" t="s">
        <v>39</v>
      </c>
      <c r="P53" s="16">
        <v>2272</v>
      </c>
      <c r="Q53" s="50">
        <f t="shared" si="105"/>
        <v>12318.85</v>
      </c>
      <c r="R53" s="50"/>
      <c r="S53" s="119">
        <v>1185.01</v>
      </c>
      <c r="T53" s="45">
        <f t="shared" si="189"/>
        <v>11133.84</v>
      </c>
      <c r="V53" s="21" t="s">
        <v>39</v>
      </c>
      <c r="W53" s="16">
        <v>2272</v>
      </c>
      <c r="X53" s="50">
        <f t="shared" si="106"/>
        <v>11133.84</v>
      </c>
      <c r="Y53" s="50"/>
      <c r="Z53" s="119">
        <v>735.34</v>
      </c>
      <c r="AA53" s="45">
        <f t="shared" si="190"/>
        <v>10398.5</v>
      </c>
      <c r="AC53" s="21" t="s">
        <v>39</v>
      </c>
      <c r="AD53" s="16">
        <v>2272</v>
      </c>
      <c r="AE53" s="50">
        <f t="shared" si="107"/>
        <v>10398.5</v>
      </c>
      <c r="AF53" s="50"/>
      <c r="AG53" s="119">
        <v>246.92</v>
      </c>
      <c r="AH53" s="45">
        <f t="shared" si="191"/>
        <v>10151.58</v>
      </c>
      <c r="AJ53" s="21" t="s">
        <v>39</v>
      </c>
      <c r="AK53" s="16">
        <v>2272</v>
      </c>
      <c r="AL53" s="50">
        <f t="shared" si="108"/>
        <v>10151.58</v>
      </c>
      <c r="AM53" s="50"/>
      <c r="AN53" s="119">
        <v>449.87</v>
      </c>
      <c r="AO53" s="45">
        <f t="shared" si="192"/>
        <v>9701.7099999999991</v>
      </c>
      <c r="AQ53" s="21" t="s">
        <v>39</v>
      </c>
      <c r="AR53" s="16">
        <v>2272</v>
      </c>
      <c r="AS53" s="50">
        <f t="shared" si="109"/>
        <v>9701.7099999999991</v>
      </c>
      <c r="AT53" s="50"/>
      <c r="AU53" s="119">
        <v>380.59</v>
      </c>
      <c r="AV53" s="45">
        <f t="shared" si="193"/>
        <v>9321.119999999999</v>
      </c>
      <c r="AX53" s="21" t="s">
        <v>39</v>
      </c>
      <c r="AY53" s="16">
        <v>2272</v>
      </c>
      <c r="AZ53" s="50">
        <f t="shared" si="110"/>
        <v>9321.119999999999</v>
      </c>
      <c r="BA53" s="50"/>
      <c r="BB53" s="50"/>
      <c r="BC53" s="45">
        <f t="shared" si="194"/>
        <v>9321.119999999999</v>
      </c>
      <c r="BE53" s="21" t="s">
        <v>39</v>
      </c>
      <c r="BF53" s="16">
        <v>2272</v>
      </c>
      <c r="BG53" s="50">
        <f t="shared" si="111"/>
        <v>9321.119999999999</v>
      </c>
      <c r="BH53" s="50"/>
      <c r="BI53" s="50"/>
      <c r="BJ53" s="45">
        <f t="shared" si="195"/>
        <v>9321.119999999999</v>
      </c>
      <c r="BL53" s="21" t="s">
        <v>39</v>
      </c>
      <c r="BM53" s="16">
        <v>2272</v>
      </c>
      <c r="BN53" s="50">
        <f t="shared" si="112"/>
        <v>9321.119999999999</v>
      </c>
      <c r="BO53" s="50"/>
      <c r="BP53" s="50"/>
      <c r="BQ53" s="45">
        <f t="shared" si="196"/>
        <v>9321.119999999999</v>
      </c>
      <c r="BS53" s="21" t="s">
        <v>39</v>
      </c>
      <c r="BT53" s="16">
        <v>2272</v>
      </c>
      <c r="BU53" s="50">
        <f t="shared" si="113"/>
        <v>9321.119999999999</v>
      </c>
      <c r="BV53" s="50"/>
      <c r="BW53" s="50"/>
      <c r="BX53" s="45">
        <f t="shared" si="197"/>
        <v>9321.119999999999</v>
      </c>
      <c r="BZ53" s="21" t="s">
        <v>39</v>
      </c>
      <c r="CA53" s="16">
        <v>2272</v>
      </c>
      <c r="CB53" s="50">
        <f t="shared" si="114"/>
        <v>9321.119999999999</v>
      </c>
      <c r="CC53" s="50"/>
      <c r="CD53" s="50"/>
      <c r="CE53" s="45">
        <f t="shared" si="198"/>
        <v>9321.119999999999</v>
      </c>
    </row>
    <row r="54" spans="1:83" s="27" customFormat="1" ht="15.75" customHeight="1" thickBot="1">
      <c r="A54" s="21" t="s">
        <v>40</v>
      </c>
      <c r="B54" s="16">
        <v>2273</v>
      </c>
      <c r="C54" s="50">
        <v>75066</v>
      </c>
      <c r="D54" s="50"/>
      <c r="E54" s="119"/>
      <c r="F54" s="45">
        <f t="shared" si="187"/>
        <v>75066</v>
      </c>
      <c r="H54" s="21" t="s">
        <v>40</v>
      </c>
      <c r="I54" s="16">
        <v>2273</v>
      </c>
      <c r="J54" s="50">
        <f t="shared" si="104"/>
        <v>75066</v>
      </c>
      <c r="K54" s="119"/>
      <c r="L54" s="119">
        <v>14505.71</v>
      </c>
      <c r="M54" s="45">
        <f t="shared" si="188"/>
        <v>60560.29</v>
      </c>
      <c r="O54" s="21" t="s">
        <v>40</v>
      </c>
      <c r="P54" s="16">
        <v>2273</v>
      </c>
      <c r="Q54" s="50">
        <f t="shared" si="105"/>
        <v>60560.29</v>
      </c>
      <c r="R54" s="50"/>
      <c r="S54" s="119"/>
      <c r="T54" s="45">
        <f t="shared" si="189"/>
        <v>60560.29</v>
      </c>
      <c r="V54" s="21" t="s">
        <v>40</v>
      </c>
      <c r="W54" s="16">
        <v>2273</v>
      </c>
      <c r="X54" s="50">
        <f t="shared" si="106"/>
        <v>60560.29</v>
      </c>
      <c r="Y54" s="50"/>
      <c r="Z54" s="119">
        <v>14505.71</v>
      </c>
      <c r="AA54" s="45">
        <f t="shared" si="190"/>
        <v>46054.58</v>
      </c>
      <c r="AC54" s="21" t="s">
        <v>40</v>
      </c>
      <c r="AD54" s="16">
        <v>2273</v>
      </c>
      <c r="AE54" s="50">
        <f t="shared" si="107"/>
        <v>46054.58</v>
      </c>
      <c r="AF54" s="50"/>
      <c r="AG54" s="119">
        <v>15294.51</v>
      </c>
      <c r="AH54" s="45">
        <f t="shared" si="191"/>
        <v>30760.07</v>
      </c>
      <c r="AJ54" s="21" t="s">
        <v>40</v>
      </c>
      <c r="AK54" s="16">
        <v>2273</v>
      </c>
      <c r="AL54" s="50">
        <f t="shared" si="108"/>
        <v>30760.07</v>
      </c>
      <c r="AM54" s="50">
        <v>50455</v>
      </c>
      <c r="AN54" s="119">
        <v>4843.42</v>
      </c>
      <c r="AO54" s="45">
        <f t="shared" si="192"/>
        <v>76371.650000000009</v>
      </c>
      <c r="AQ54" s="21" t="s">
        <v>40</v>
      </c>
      <c r="AR54" s="16">
        <v>2273</v>
      </c>
      <c r="AS54" s="50">
        <f t="shared" si="109"/>
        <v>76371.650000000009</v>
      </c>
      <c r="AT54" s="50"/>
      <c r="AU54" s="119">
        <v>1377.84</v>
      </c>
      <c r="AV54" s="45">
        <f t="shared" si="193"/>
        <v>74993.810000000012</v>
      </c>
      <c r="AX54" s="21" t="s">
        <v>40</v>
      </c>
      <c r="AY54" s="16">
        <v>2273</v>
      </c>
      <c r="AZ54" s="50">
        <f t="shared" si="110"/>
        <v>74993.810000000012</v>
      </c>
      <c r="BA54" s="50"/>
      <c r="BB54" s="50"/>
      <c r="BC54" s="45">
        <f t="shared" si="194"/>
        <v>74993.810000000012</v>
      </c>
      <c r="BE54" s="21" t="s">
        <v>40</v>
      </c>
      <c r="BF54" s="16">
        <v>2273</v>
      </c>
      <c r="BG54" s="50">
        <f t="shared" si="111"/>
        <v>74993.810000000012</v>
      </c>
      <c r="BH54" s="50"/>
      <c r="BI54" s="50"/>
      <c r="BJ54" s="45">
        <f t="shared" si="195"/>
        <v>74993.810000000012</v>
      </c>
      <c r="BL54" s="21" t="s">
        <v>40</v>
      </c>
      <c r="BM54" s="16">
        <v>2273</v>
      </c>
      <c r="BN54" s="50">
        <f t="shared" si="112"/>
        <v>74993.810000000012</v>
      </c>
      <c r="BO54" s="50"/>
      <c r="BP54" s="50"/>
      <c r="BQ54" s="45">
        <f t="shared" si="196"/>
        <v>74993.810000000012</v>
      </c>
      <c r="BS54" s="21" t="s">
        <v>40</v>
      </c>
      <c r="BT54" s="16">
        <v>2273</v>
      </c>
      <c r="BU54" s="50">
        <f t="shared" si="113"/>
        <v>74993.810000000012</v>
      </c>
      <c r="BV54" s="50"/>
      <c r="BW54" s="50"/>
      <c r="BX54" s="45">
        <f t="shared" si="197"/>
        <v>74993.810000000012</v>
      </c>
      <c r="BZ54" s="21" t="s">
        <v>40</v>
      </c>
      <c r="CA54" s="16">
        <v>2273</v>
      </c>
      <c r="CB54" s="50">
        <f t="shared" si="114"/>
        <v>74993.810000000012</v>
      </c>
      <c r="CC54" s="50"/>
      <c r="CD54" s="50"/>
      <c r="CE54" s="45">
        <f t="shared" si="198"/>
        <v>74993.810000000012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87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188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189"/>
        <v>0</v>
      </c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190"/>
        <v>0</v>
      </c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191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192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193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50"/>
      <c r="BC55" s="45">
        <f t="shared" si="194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50"/>
      <c r="BJ55" s="45">
        <f t="shared" si="195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50"/>
      <c r="BQ55" s="45">
        <f t="shared" si="196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197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198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11555</v>
      </c>
      <c r="D56" s="49"/>
      <c r="E56" s="119"/>
      <c r="F56" s="45">
        <f>C56+D56-E56</f>
        <v>11555</v>
      </c>
      <c r="H56" s="21" t="s">
        <v>36</v>
      </c>
      <c r="I56" s="16">
        <v>2275</v>
      </c>
      <c r="J56" s="50">
        <f>F56</f>
        <v>11555</v>
      </c>
      <c r="K56" s="119">
        <v>51</v>
      </c>
      <c r="L56" s="119">
        <v>50.14</v>
      </c>
      <c r="M56" s="45">
        <f>J56+K56-L56</f>
        <v>11555.86</v>
      </c>
      <c r="O56" s="21" t="s">
        <v>36</v>
      </c>
      <c r="P56" s="16">
        <v>2275</v>
      </c>
      <c r="Q56" s="50">
        <f>M56</f>
        <v>11555.86</v>
      </c>
      <c r="R56" s="49"/>
      <c r="S56" s="119"/>
      <c r="T56" s="45">
        <f>Q56+R56-S56</f>
        <v>11555.86</v>
      </c>
      <c r="V56" s="21" t="s">
        <v>36</v>
      </c>
      <c r="W56" s="16">
        <v>2275</v>
      </c>
      <c r="X56" s="50">
        <f>T56</f>
        <v>11555.86</v>
      </c>
      <c r="Y56" s="49"/>
      <c r="Z56" s="119"/>
      <c r="AA56" s="45">
        <f>X56+Y56-Z56</f>
        <v>11555.86</v>
      </c>
      <c r="AC56" s="21" t="s">
        <v>36</v>
      </c>
      <c r="AD56" s="16">
        <v>2275</v>
      </c>
      <c r="AE56" s="50">
        <f>AA56</f>
        <v>11555.86</v>
      </c>
      <c r="AF56" s="49"/>
      <c r="AG56" s="119">
        <v>859.38</v>
      </c>
      <c r="AH56" s="45">
        <f>AE56+AF56-AG56</f>
        <v>10696.480000000001</v>
      </c>
      <c r="AJ56" s="21" t="s">
        <v>36</v>
      </c>
      <c r="AK56" s="16">
        <v>2275</v>
      </c>
      <c r="AL56" s="50">
        <f>AH56</f>
        <v>10696.480000000001</v>
      </c>
      <c r="AM56" s="49"/>
      <c r="AN56" s="119">
        <v>2281.88</v>
      </c>
      <c r="AO56" s="45">
        <f>AL56+AM56-AN56</f>
        <v>8414.6000000000022</v>
      </c>
      <c r="AQ56" s="21" t="s">
        <v>36</v>
      </c>
      <c r="AR56" s="16">
        <v>2275</v>
      </c>
      <c r="AS56" s="50">
        <f>AO56</f>
        <v>8414.6000000000022</v>
      </c>
      <c r="AT56" s="49"/>
      <c r="AU56" s="119">
        <v>2944.32</v>
      </c>
      <c r="AV56" s="45">
        <f>AS56+AT56-AU56</f>
        <v>5470.2800000000025</v>
      </c>
      <c r="AX56" s="21" t="s">
        <v>36</v>
      </c>
      <c r="AY56" s="16">
        <v>2275</v>
      </c>
      <c r="AZ56" s="50">
        <f>AV56</f>
        <v>5470.2800000000025</v>
      </c>
      <c r="BA56" s="49"/>
      <c r="BB56" s="49"/>
      <c r="BC56" s="45">
        <f>AZ56+BA56-BB56</f>
        <v>5470.2800000000025</v>
      </c>
      <c r="BE56" s="21" t="s">
        <v>36</v>
      </c>
      <c r="BF56" s="16">
        <v>2275</v>
      </c>
      <c r="BG56" s="50">
        <f>BC56</f>
        <v>5470.2800000000025</v>
      </c>
      <c r="BH56" s="49"/>
      <c r="BI56" s="49"/>
      <c r="BJ56" s="45">
        <f>BG56+BH56-BI56</f>
        <v>5470.2800000000025</v>
      </c>
      <c r="BL56" s="21" t="s">
        <v>36</v>
      </c>
      <c r="BM56" s="16">
        <v>2275</v>
      </c>
      <c r="BN56" s="50">
        <f>BJ56</f>
        <v>5470.2800000000025</v>
      </c>
      <c r="BO56" s="49"/>
      <c r="BP56" s="49"/>
      <c r="BQ56" s="45">
        <f>BN56+BO56-BP56</f>
        <v>5470.2800000000025</v>
      </c>
      <c r="BS56" s="21" t="s">
        <v>36</v>
      </c>
      <c r="BT56" s="16">
        <v>2275</v>
      </c>
      <c r="BU56" s="50">
        <f>BQ56</f>
        <v>5470.2800000000025</v>
      </c>
      <c r="BV56" s="49"/>
      <c r="BW56" s="49"/>
      <c r="BX56" s="45">
        <f>BU56+BV56-BW56</f>
        <v>5470.2800000000025</v>
      </c>
      <c r="BZ56" s="21" t="s">
        <v>36</v>
      </c>
      <c r="CA56" s="16">
        <v>2275</v>
      </c>
      <c r="CB56" s="50">
        <f>BX56</f>
        <v>5470.2800000000025</v>
      </c>
      <c r="CC56" s="49"/>
      <c r="CD56" s="49"/>
      <c r="CE56" s="45">
        <f>CB56+CC56-CD56</f>
        <v>5470.2800000000025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594</v>
      </c>
      <c r="D57" s="111">
        <f t="shared" ref="D57:E57" si="199">D58</f>
        <v>0</v>
      </c>
      <c r="E57" s="111">
        <f t="shared" si="199"/>
        <v>0</v>
      </c>
      <c r="F57" s="107">
        <f>C57+D57-E57</f>
        <v>594</v>
      </c>
      <c r="H57" s="109" t="s">
        <v>44</v>
      </c>
      <c r="I57" s="110">
        <v>2700</v>
      </c>
      <c r="J57" s="111">
        <f>J58</f>
        <v>594</v>
      </c>
      <c r="K57" s="111">
        <f t="shared" ref="K57:L57" si="200">K58</f>
        <v>0</v>
      </c>
      <c r="L57" s="111">
        <f t="shared" si="200"/>
        <v>0</v>
      </c>
      <c r="M57" s="107">
        <f>J57+K57-L57</f>
        <v>594</v>
      </c>
      <c r="O57" s="109" t="s">
        <v>44</v>
      </c>
      <c r="P57" s="110">
        <v>2700</v>
      </c>
      <c r="Q57" s="111">
        <f>Q58</f>
        <v>594</v>
      </c>
      <c r="R57" s="111">
        <f t="shared" ref="R57:S57" si="201">R58</f>
        <v>0</v>
      </c>
      <c r="S57" s="111">
        <f t="shared" si="201"/>
        <v>0</v>
      </c>
      <c r="T57" s="107">
        <f>Q57+R57-S57</f>
        <v>594</v>
      </c>
      <c r="V57" s="109" t="s">
        <v>44</v>
      </c>
      <c r="W57" s="110">
        <v>2700</v>
      </c>
      <c r="X57" s="111">
        <f>X58</f>
        <v>594</v>
      </c>
      <c r="Y57" s="111">
        <f t="shared" ref="Y57:Z57" si="202">Y58</f>
        <v>0</v>
      </c>
      <c r="Z57" s="111">
        <f t="shared" si="202"/>
        <v>0</v>
      </c>
      <c r="AA57" s="107">
        <f>X57+Y57-Z57</f>
        <v>594</v>
      </c>
      <c r="AC57" s="109" t="s">
        <v>44</v>
      </c>
      <c r="AD57" s="110">
        <v>2700</v>
      </c>
      <c r="AE57" s="111">
        <f>AE58</f>
        <v>594</v>
      </c>
      <c r="AF57" s="111">
        <f t="shared" ref="AF57:AG57" si="203">AF58</f>
        <v>0</v>
      </c>
      <c r="AG57" s="111">
        <f t="shared" si="203"/>
        <v>0</v>
      </c>
      <c r="AH57" s="107">
        <f>AE57+AF57-AG57</f>
        <v>594</v>
      </c>
      <c r="AJ57" s="109" t="s">
        <v>44</v>
      </c>
      <c r="AK57" s="110">
        <v>2700</v>
      </c>
      <c r="AL57" s="111">
        <f>AL58</f>
        <v>594</v>
      </c>
      <c r="AM57" s="111">
        <f t="shared" ref="AM57:AN57" si="204">AM58</f>
        <v>0</v>
      </c>
      <c r="AN57" s="111">
        <f t="shared" si="204"/>
        <v>0</v>
      </c>
      <c r="AO57" s="107">
        <f>AL57+AM57-AN57</f>
        <v>594</v>
      </c>
      <c r="AQ57" s="109" t="s">
        <v>44</v>
      </c>
      <c r="AR57" s="110">
        <v>2700</v>
      </c>
      <c r="AS57" s="111">
        <f>AS58</f>
        <v>594</v>
      </c>
      <c r="AT57" s="111">
        <f t="shared" ref="AT57" si="205">AT58</f>
        <v>0</v>
      </c>
      <c r="AU57" s="111"/>
      <c r="AV57" s="107">
        <f>AS57+AT57-AU57</f>
        <v>594</v>
      </c>
      <c r="AX57" s="109" t="s">
        <v>44</v>
      </c>
      <c r="AY57" s="110">
        <v>2700</v>
      </c>
      <c r="AZ57" s="111">
        <f>AZ58</f>
        <v>594</v>
      </c>
      <c r="BA57" s="111">
        <f t="shared" ref="BA57:BB57" si="206">BA58</f>
        <v>0</v>
      </c>
      <c r="BB57" s="111">
        <f t="shared" si="206"/>
        <v>0</v>
      </c>
      <c r="BC57" s="107">
        <f>AZ57+BA57-BB57</f>
        <v>594</v>
      </c>
      <c r="BE57" s="109" t="s">
        <v>44</v>
      </c>
      <c r="BF57" s="110">
        <v>2700</v>
      </c>
      <c r="BG57" s="111">
        <f>BG58</f>
        <v>594</v>
      </c>
      <c r="BH57" s="111">
        <f t="shared" ref="BH57:BI57" si="207">BH58</f>
        <v>0</v>
      </c>
      <c r="BI57" s="111">
        <f t="shared" si="207"/>
        <v>0</v>
      </c>
      <c r="BJ57" s="107">
        <f>BG57+BH57-BI57</f>
        <v>594</v>
      </c>
      <c r="BL57" s="109" t="s">
        <v>44</v>
      </c>
      <c r="BM57" s="110">
        <v>2700</v>
      </c>
      <c r="BN57" s="111">
        <f>BN58</f>
        <v>594</v>
      </c>
      <c r="BO57" s="111">
        <f t="shared" ref="BO57:BP57" si="208">BO58</f>
        <v>0</v>
      </c>
      <c r="BP57" s="111">
        <f t="shared" si="208"/>
        <v>0</v>
      </c>
      <c r="BQ57" s="107">
        <f>BN57+BO57-BP57</f>
        <v>594</v>
      </c>
      <c r="BS57" s="109" t="s">
        <v>44</v>
      </c>
      <c r="BT57" s="110">
        <v>2700</v>
      </c>
      <c r="BU57" s="111">
        <f>BU58</f>
        <v>594</v>
      </c>
      <c r="BV57" s="111">
        <f t="shared" ref="BV57:BW57" si="209">BV58</f>
        <v>0</v>
      </c>
      <c r="BW57" s="111">
        <f t="shared" si="209"/>
        <v>0</v>
      </c>
      <c r="BX57" s="107">
        <f>BU57+BV57-BW57</f>
        <v>594</v>
      </c>
      <c r="BZ57" s="109" t="s">
        <v>44</v>
      </c>
      <c r="CA57" s="110">
        <v>2700</v>
      </c>
      <c r="CB57" s="111">
        <f>CB58</f>
        <v>594</v>
      </c>
      <c r="CC57" s="111">
        <f t="shared" ref="CC57:CD57" si="210">CC58</f>
        <v>0</v>
      </c>
      <c r="CD57" s="111">
        <f t="shared" si="210"/>
        <v>0</v>
      </c>
      <c r="CE57" s="107">
        <f>CB57+CC57-CD57</f>
        <v>594</v>
      </c>
    </row>
    <row r="58" spans="1:83" s="27" customFormat="1" ht="15.75" customHeight="1" thickBot="1">
      <c r="A58" s="21" t="s">
        <v>46</v>
      </c>
      <c r="B58" s="16">
        <v>2730</v>
      </c>
      <c r="C58" s="50">
        <v>594</v>
      </c>
      <c r="D58" s="50"/>
      <c r="E58" s="50"/>
      <c r="F58" s="45">
        <f t="shared" si="187"/>
        <v>594</v>
      </c>
      <c r="H58" s="21" t="s">
        <v>46</v>
      </c>
      <c r="I58" s="16">
        <v>2730</v>
      </c>
      <c r="J58" s="50">
        <f t="shared" si="104"/>
        <v>594</v>
      </c>
      <c r="K58" s="50"/>
      <c r="L58" s="50"/>
      <c r="M58" s="45">
        <f t="shared" si="188"/>
        <v>594</v>
      </c>
      <c r="O58" s="21" t="s">
        <v>46</v>
      </c>
      <c r="P58" s="16">
        <v>2730</v>
      </c>
      <c r="Q58" s="50">
        <f t="shared" si="105"/>
        <v>594</v>
      </c>
      <c r="R58" s="50"/>
      <c r="S58" s="50"/>
      <c r="T58" s="45">
        <f t="shared" si="189"/>
        <v>594</v>
      </c>
      <c r="V58" s="21" t="s">
        <v>46</v>
      </c>
      <c r="W58" s="16">
        <v>2730</v>
      </c>
      <c r="X58" s="50">
        <f t="shared" si="106"/>
        <v>594</v>
      </c>
      <c r="Y58" s="50"/>
      <c r="Z58" s="50"/>
      <c r="AA58" s="45">
        <f t="shared" si="190"/>
        <v>594</v>
      </c>
      <c r="AC58" s="21" t="s">
        <v>46</v>
      </c>
      <c r="AD58" s="16">
        <v>2730</v>
      </c>
      <c r="AE58" s="50">
        <f t="shared" si="107"/>
        <v>594</v>
      </c>
      <c r="AF58" s="50"/>
      <c r="AG58" s="50"/>
      <c r="AH58" s="45">
        <f t="shared" si="191"/>
        <v>594</v>
      </c>
      <c r="AJ58" s="21" t="s">
        <v>46</v>
      </c>
      <c r="AK58" s="16">
        <v>2730</v>
      </c>
      <c r="AL58" s="50">
        <f t="shared" si="108"/>
        <v>594</v>
      </c>
      <c r="AM58" s="50"/>
      <c r="AN58" s="50"/>
      <c r="AO58" s="45">
        <f t="shared" si="192"/>
        <v>594</v>
      </c>
      <c r="AQ58" s="21" t="s">
        <v>46</v>
      </c>
      <c r="AR58" s="16">
        <v>2730</v>
      </c>
      <c r="AS58" s="50">
        <f t="shared" si="109"/>
        <v>594</v>
      </c>
      <c r="AT58" s="50"/>
      <c r="AU58" s="50"/>
      <c r="AV58" s="45">
        <f t="shared" si="193"/>
        <v>594</v>
      </c>
      <c r="AX58" s="21" t="s">
        <v>46</v>
      </c>
      <c r="AY58" s="16">
        <v>2730</v>
      </c>
      <c r="AZ58" s="50">
        <f t="shared" si="110"/>
        <v>594</v>
      </c>
      <c r="BA58" s="50"/>
      <c r="BB58" s="50"/>
      <c r="BC58" s="45">
        <f t="shared" si="194"/>
        <v>594</v>
      </c>
      <c r="BE58" s="21" t="s">
        <v>46</v>
      </c>
      <c r="BF58" s="16">
        <v>2730</v>
      </c>
      <c r="BG58" s="50">
        <f t="shared" si="111"/>
        <v>594</v>
      </c>
      <c r="BH58" s="50"/>
      <c r="BI58" s="50"/>
      <c r="BJ58" s="45">
        <f t="shared" si="195"/>
        <v>594</v>
      </c>
      <c r="BL58" s="21" t="s">
        <v>46</v>
      </c>
      <c r="BM58" s="16">
        <v>2730</v>
      </c>
      <c r="BN58" s="50">
        <f t="shared" si="112"/>
        <v>594</v>
      </c>
      <c r="BO58" s="50"/>
      <c r="BP58" s="50"/>
      <c r="BQ58" s="45">
        <f t="shared" si="196"/>
        <v>594</v>
      </c>
      <c r="BS58" s="21" t="s">
        <v>46</v>
      </c>
      <c r="BT58" s="16">
        <v>2730</v>
      </c>
      <c r="BU58" s="50">
        <f t="shared" si="113"/>
        <v>594</v>
      </c>
      <c r="BV58" s="50"/>
      <c r="BW58" s="50"/>
      <c r="BX58" s="45">
        <f t="shared" si="197"/>
        <v>594</v>
      </c>
      <c r="BZ58" s="21" t="s">
        <v>46</v>
      </c>
      <c r="CA58" s="16">
        <v>2730</v>
      </c>
      <c r="CB58" s="50">
        <f t="shared" si="114"/>
        <v>594</v>
      </c>
      <c r="CC58" s="50"/>
      <c r="CD58" s="50"/>
      <c r="CE58" s="45">
        <f t="shared" si="198"/>
        <v>594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11">D60</f>
        <v>0</v>
      </c>
      <c r="E59" s="99">
        <f t="shared" si="211"/>
        <v>0</v>
      </c>
      <c r="F59" s="99">
        <f t="shared" ref="F59" si="212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:M59" si="213">K60</f>
        <v>0</v>
      </c>
      <c r="L59" s="99">
        <f t="shared" si="213"/>
        <v>0</v>
      </c>
      <c r="M59" s="99">
        <f t="shared" si="213"/>
        <v>0</v>
      </c>
      <c r="O59" s="97" t="s">
        <v>48</v>
      </c>
      <c r="P59" s="98">
        <v>3000</v>
      </c>
      <c r="Q59" s="99">
        <f>Q60</f>
        <v>0</v>
      </c>
      <c r="R59" s="99">
        <f t="shared" ref="R59:T59" si="214">R60</f>
        <v>0</v>
      </c>
      <c r="S59" s="99">
        <f t="shared" si="214"/>
        <v>0</v>
      </c>
      <c r="T59" s="99">
        <f t="shared" si="214"/>
        <v>0</v>
      </c>
      <c r="V59" s="97" t="s">
        <v>48</v>
      </c>
      <c r="W59" s="98">
        <v>3000</v>
      </c>
      <c r="X59" s="99">
        <f>X60</f>
        <v>0</v>
      </c>
      <c r="Y59" s="99">
        <f t="shared" ref="Y59:AA59" si="215">Y60</f>
        <v>0</v>
      </c>
      <c r="Z59" s="99">
        <f t="shared" si="215"/>
        <v>0</v>
      </c>
      <c r="AA59" s="99">
        <f t="shared" si="215"/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H59" si="216">AF60</f>
        <v>0</v>
      </c>
      <c r="AG59" s="99">
        <f t="shared" si="216"/>
        <v>0</v>
      </c>
      <c r="AH59" s="99">
        <f t="shared" si="216"/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O59" si="217">AM60</f>
        <v>0</v>
      </c>
      <c r="AN59" s="99">
        <f t="shared" si="217"/>
        <v>0</v>
      </c>
      <c r="AO59" s="99">
        <f t="shared" si="217"/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V59" si="218">AT60</f>
        <v>0</v>
      </c>
      <c r="AU59" s="99">
        <f t="shared" si="218"/>
        <v>0</v>
      </c>
      <c r="AV59" s="99">
        <f t="shared" si="218"/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C59" si="219">BA60</f>
        <v>228066</v>
      </c>
      <c r="BB59" s="99">
        <f t="shared" si="219"/>
        <v>0</v>
      </c>
      <c r="BC59" s="99">
        <f t="shared" si="219"/>
        <v>228066</v>
      </c>
      <c r="BE59" s="97" t="s">
        <v>48</v>
      </c>
      <c r="BF59" s="98">
        <v>3000</v>
      </c>
      <c r="BG59" s="99">
        <f>BG60</f>
        <v>228066</v>
      </c>
      <c r="BH59" s="99">
        <f t="shared" ref="BH59:BJ59" si="220">BH60</f>
        <v>0</v>
      </c>
      <c r="BI59" s="99">
        <f t="shared" si="220"/>
        <v>0</v>
      </c>
      <c r="BJ59" s="99">
        <f t="shared" si="220"/>
        <v>228066</v>
      </c>
      <c r="BL59" s="97" t="s">
        <v>48</v>
      </c>
      <c r="BM59" s="98">
        <v>3000</v>
      </c>
      <c r="BN59" s="99">
        <f>BN60</f>
        <v>228066</v>
      </c>
      <c r="BO59" s="99">
        <f t="shared" ref="BO59:BQ59" si="221">BO60</f>
        <v>0</v>
      </c>
      <c r="BP59" s="99">
        <f t="shared" si="221"/>
        <v>0</v>
      </c>
      <c r="BQ59" s="99">
        <f t="shared" si="221"/>
        <v>228066</v>
      </c>
      <c r="BS59" s="97" t="s">
        <v>48</v>
      </c>
      <c r="BT59" s="98">
        <v>3000</v>
      </c>
      <c r="BU59" s="99">
        <f>BU60</f>
        <v>228066</v>
      </c>
      <c r="BV59" s="99">
        <f t="shared" ref="BV59:BX59" si="222">BV60</f>
        <v>0</v>
      </c>
      <c r="BW59" s="99">
        <f t="shared" si="222"/>
        <v>0</v>
      </c>
      <c r="BX59" s="99">
        <f t="shared" si="222"/>
        <v>228066</v>
      </c>
      <c r="BZ59" s="97" t="s">
        <v>48</v>
      </c>
      <c r="CA59" s="98">
        <v>3000</v>
      </c>
      <c r="CB59" s="99">
        <f>CB60</f>
        <v>228066</v>
      </c>
      <c r="CC59" s="99">
        <f t="shared" ref="CC59:CE59" si="223">CC60</f>
        <v>0</v>
      </c>
      <c r="CD59" s="99">
        <f t="shared" si="223"/>
        <v>0</v>
      </c>
      <c r="CE59" s="99">
        <f t="shared" si="223"/>
        <v>228066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24">SUM(D61:D66)</f>
        <v>0</v>
      </c>
      <c r="E60" s="61">
        <f t="shared" si="224"/>
        <v>0</v>
      </c>
      <c r="F60" s="47">
        <f t="shared" ref="F60" si="225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26">SUM(K61:K66)</f>
        <v>0</v>
      </c>
      <c r="L60" s="61">
        <f t="shared" si="226"/>
        <v>0</v>
      </c>
      <c r="M60" s="47">
        <f t="shared" ref="M60" si="227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28">SUM(R61:R66)</f>
        <v>0</v>
      </c>
      <c r="S60" s="61">
        <f t="shared" si="228"/>
        <v>0</v>
      </c>
      <c r="T60" s="47">
        <f t="shared" ref="T60" si="229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30">SUM(Y61:Y66)</f>
        <v>0</v>
      </c>
      <c r="Z60" s="61">
        <f t="shared" si="230"/>
        <v>0</v>
      </c>
      <c r="AA60" s="47">
        <f t="shared" ref="AA60" si="231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232">SUM(AF61:AF66)</f>
        <v>0</v>
      </c>
      <c r="AG60" s="61">
        <f t="shared" si="232"/>
        <v>0</v>
      </c>
      <c r="AH60" s="47">
        <f t="shared" ref="AH60" si="233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234">SUM(AM61:AM66)</f>
        <v>0</v>
      </c>
      <c r="AN60" s="61">
        <f t="shared" si="234"/>
        <v>0</v>
      </c>
      <c r="AO60" s="47">
        <f t="shared" ref="AO60" si="235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236">SUM(AT61:AT66)</f>
        <v>0</v>
      </c>
      <c r="AU60" s="61">
        <f t="shared" si="236"/>
        <v>0</v>
      </c>
      <c r="AV60" s="47">
        <f t="shared" ref="AV60" si="237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238">SUM(BA61:BA66)</f>
        <v>228066</v>
      </c>
      <c r="BB60" s="61">
        <f t="shared" si="238"/>
        <v>0</v>
      </c>
      <c r="BC60" s="47">
        <f t="shared" ref="BC60" si="239">AZ60+BA60-BB60</f>
        <v>228066</v>
      </c>
      <c r="BE60" s="29" t="s">
        <v>51</v>
      </c>
      <c r="BF60" s="30">
        <v>3100</v>
      </c>
      <c r="BG60" s="61">
        <f>SUM(BG61:BG66)</f>
        <v>228066</v>
      </c>
      <c r="BH60" s="61">
        <f t="shared" ref="BH60:BI60" si="240">SUM(BH61:BH66)</f>
        <v>0</v>
      </c>
      <c r="BI60" s="61">
        <f t="shared" si="240"/>
        <v>0</v>
      </c>
      <c r="BJ60" s="47">
        <f t="shared" ref="BJ60" si="241">BG60+BH60-BI60</f>
        <v>228066</v>
      </c>
      <c r="BL60" s="29" t="s">
        <v>51</v>
      </c>
      <c r="BM60" s="30">
        <v>3100</v>
      </c>
      <c r="BN60" s="61">
        <f>SUM(BN61:BN66)</f>
        <v>228066</v>
      </c>
      <c r="BO60" s="61">
        <f t="shared" ref="BO60:BP60" si="242">SUM(BO61:BO66)</f>
        <v>0</v>
      </c>
      <c r="BP60" s="61">
        <f t="shared" si="242"/>
        <v>0</v>
      </c>
      <c r="BQ60" s="47">
        <f t="shared" ref="BQ60" si="243">BN60+BO60-BP60</f>
        <v>228066</v>
      </c>
      <c r="BS60" s="29" t="s">
        <v>51</v>
      </c>
      <c r="BT60" s="30">
        <v>3100</v>
      </c>
      <c r="BU60" s="61">
        <f>SUM(BU61:BU66)</f>
        <v>228066</v>
      </c>
      <c r="BV60" s="61">
        <f t="shared" ref="BV60:BW60" si="244">SUM(BV61:BV66)</f>
        <v>0</v>
      </c>
      <c r="BW60" s="61">
        <f t="shared" si="244"/>
        <v>0</v>
      </c>
      <c r="BX60" s="47">
        <f t="shared" ref="BX60" si="245">BU60+BV60-BW60</f>
        <v>228066</v>
      </c>
      <c r="BZ60" s="29" t="s">
        <v>51</v>
      </c>
      <c r="CA60" s="30">
        <v>3100</v>
      </c>
      <c r="CB60" s="61">
        <f>SUM(CB61:CB66)</f>
        <v>228066</v>
      </c>
      <c r="CC60" s="61">
        <f t="shared" ref="CC60:CD60" si="246">SUM(CC61:CC66)</f>
        <v>0</v>
      </c>
      <c r="CD60" s="61">
        <f t="shared" si="246"/>
        <v>0</v>
      </c>
      <c r="CE60" s="47">
        <f t="shared" ref="CE60" si="247">CB60+CC60-CD60</f>
        <v>228066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87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188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189"/>
        <v>0</v>
      </c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190"/>
        <v>0</v>
      </c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191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192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193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194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195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196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197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198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187"/>
        <v>0</v>
      </c>
      <c r="H62" s="34" t="s">
        <v>143</v>
      </c>
      <c r="I62" s="16">
        <v>3110</v>
      </c>
      <c r="J62" s="41">
        <f t="shared" si="104"/>
        <v>0</v>
      </c>
      <c r="K62" s="50"/>
      <c r="L62" s="50"/>
      <c r="M62" s="45">
        <f t="shared" si="188"/>
        <v>0</v>
      </c>
      <c r="O62" s="34" t="s">
        <v>143</v>
      </c>
      <c r="P62" s="16">
        <v>3110</v>
      </c>
      <c r="Q62" s="41">
        <f t="shared" si="105"/>
        <v>0</v>
      </c>
      <c r="R62" s="50"/>
      <c r="S62" s="50"/>
      <c r="T62" s="45">
        <f t="shared" si="189"/>
        <v>0</v>
      </c>
      <c r="V62" s="34" t="s">
        <v>143</v>
      </c>
      <c r="W62" s="16">
        <v>3110</v>
      </c>
      <c r="X62" s="41">
        <f t="shared" si="106"/>
        <v>0</v>
      </c>
      <c r="Y62" s="50"/>
      <c r="Z62" s="50"/>
      <c r="AA62" s="45">
        <f t="shared" si="190"/>
        <v>0</v>
      </c>
      <c r="AC62" s="34" t="s">
        <v>143</v>
      </c>
      <c r="AD62" s="16">
        <v>3110</v>
      </c>
      <c r="AE62" s="41">
        <f t="shared" si="107"/>
        <v>0</v>
      </c>
      <c r="AF62" s="50"/>
      <c r="AG62" s="50"/>
      <c r="AH62" s="45">
        <f t="shared" si="191"/>
        <v>0</v>
      </c>
      <c r="AJ62" s="34" t="s">
        <v>143</v>
      </c>
      <c r="AK62" s="16">
        <v>3110</v>
      </c>
      <c r="AL62" s="41">
        <f t="shared" si="108"/>
        <v>0</v>
      </c>
      <c r="AM62" s="50"/>
      <c r="AN62" s="50"/>
      <c r="AO62" s="45">
        <f t="shared" si="192"/>
        <v>0</v>
      </c>
      <c r="AQ62" s="34" t="s">
        <v>143</v>
      </c>
      <c r="AR62" s="16">
        <v>3110</v>
      </c>
      <c r="AS62" s="41">
        <f t="shared" si="109"/>
        <v>0</v>
      </c>
      <c r="AT62" s="50"/>
      <c r="AU62" s="50"/>
      <c r="AV62" s="45">
        <f t="shared" si="193"/>
        <v>0</v>
      </c>
      <c r="AX62" s="34" t="s">
        <v>143</v>
      </c>
      <c r="AY62" s="16">
        <v>3110</v>
      </c>
      <c r="AZ62" s="41">
        <f t="shared" si="110"/>
        <v>0</v>
      </c>
      <c r="BA62" s="50"/>
      <c r="BB62" s="50"/>
      <c r="BC62" s="45">
        <f t="shared" si="194"/>
        <v>0</v>
      </c>
      <c r="BE62" s="34" t="s">
        <v>143</v>
      </c>
      <c r="BF62" s="16">
        <v>3110</v>
      </c>
      <c r="BG62" s="41">
        <f t="shared" si="111"/>
        <v>0</v>
      </c>
      <c r="BH62" s="50"/>
      <c r="BI62" s="50"/>
      <c r="BJ62" s="45">
        <f t="shared" si="195"/>
        <v>0</v>
      </c>
      <c r="BL62" s="34" t="s">
        <v>143</v>
      </c>
      <c r="BM62" s="16">
        <v>3110</v>
      </c>
      <c r="BN62" s="41">
        <f t="shared" si="112"/>
        <v>0</v>
      </c>
      <c r="BO62" s="50"/>
      <c r="BP62" s="50"/>
      <c r="BQ62" s="45">
        <f t="shared" si="196"/>
        <v>0</v>
      </c>
      <c r="BS62" s="34" t="s">
        <v>143</v>
      </c>
      <c r="BT62" s="16">
        <v>3110</v>
      </c>
      <c r="BU62" s="41">
        <f t="shared" si="113"/>
        <v>0</v>
      </c>
      <c r="BV62" s="50"/>
      <c r="BW62" s="50"/>
      <c r="BX62" s="45">
        <f t="shared" si="197"/>
        <v>0</v>
      </c>
      <c r="BZ62" s="34" t="s">
        <v>143</v>
      </c>
      <c r="CA62" s="16">
        <v>3110</v>
      </c>
      <c r="CB62" s="41">
        <f t="shared" si="114"/>
        <v>0</v>
      </c>
      <c r="CC62" s="50"/>
      <c r="CD62" s="50"/>
      <c r="CE62" s="45">
        <f t="shared" si="198"/>
        <v>0</v>
      </c>
    </row>
    <row r="63" spans="1:83" s="88" customFormat="1" ht="15.75" customHeight="1" thickBot="1">
      <c r="A63" s="34" t="s">
        <v>144</v>
      </c>
      <c r="B63" s="16">
        <v>3110</v>
      </c>
      <c r="C63" s="50"/>
      <c r="D63" s="50"/>
      <c r="E63" s="50"/>
      <c r="F63" s="45">
        <f t="shared" si="187"/>
        <v>0</v>
      </c>
      <c r="H63" s="34" t="s">
        <v>144</v>
      </c>
      <c r="I63" s="16">
        <v>3110</v>
      </c>
      <c r="J63" s="41">
        <f t="shared" si="104"/>
        <v>0</v>
      </c>
      <c r="K63" s="50"/>
      <c r="L63" s="50"/>
      <c r="M63" s="45">
        <f t="shared" si="188"/>
        <v>0</v>
      </c>
      <c r="O63" s="34" t="s">
        <v>144</v>
      </c>
      <c r="P63" s="16">
        <v>3110</v>
      </c>
      <c r="Q63" s="41">
        <f t="shared" si="105"/>
        <v>0</v>
      </c>
      <c r="R63" s="50"/>
      <c r="S63" s="50"/>
      <c r="T63" s="45">
        <f t="shared" si="189"/>
        <v>0</v>
      </c>
      <c r="V63" s="34" t="s">
        <v>144</v>
      </c>
      <c r="W63" s="16">
        <v>3110</v>
      </c>
      <c r="X63" s="41">
        <f t="shared" si="106"/>
        <v>0</v>
      </c>
      <c r="Y63" s="50"/>
      <c r="Z63" s="50"/>
      <c r="AA63" s="45">
        <f t="shared" si="190"/>
        <v>0</v>
      </c>
      <c r="AC63" s="34" t="s">
        <v>144</v>
      </c>
      <c r="AD63" s="16">
        <v>3110</v>
      </c>
      <c r="AE63" s="41">
        <f t="shared" si="107"/>
        <v>0</v>
      </c>
      <c r="AF63" s="50"/>
      <c r="AG63" s="50"/>
      <c r="AH63" s="45">
        <f t="shared" si="191"/>
        <v>0</v>
      </c>
      <c r="AJ63" s="34" t="s">
        <v>144</v>
      </c>
      <c r="AK63" s="16">
        <v>3110</v>
      </c>
      <c r="AL63" s="41">
        <f t="shared" si="108"/>
        <v>0</v>
      </c>
      <c r="AM63" s="50"/>
      <c r="AN63" s="50"/>
      <c r="AO63" s="45">
        <f t="shared" si="192"/>
        <v>0</v>
      </c>
      <c r="AQ63" s="34" t="s">
        <v>144</v>
      </c>
      <c r="AR63" s="16">
        <v>3110</v>
      </c>
      <c r="AS63" s="41">
        <f t="shared" si="109"/>
        <v>0</v>
      </c>
      <c r="AT63" s="50"/>
      <c r="AU63" s="50"/>
      <c r="AV63" s="45">
        <f t="shared" si="193"/>
        <v>0</v>
      </c>
      <c r="AX63" s="34" t="s">
        <v>144</v>
      </c>
      <c r="AY63" s="16">
        <v>3110</v>
      </c>
      <c r="AZ63" s="41">
        <f t="shared" si="110"/>
        <v>0</v>
      </c>
      <c r="BA63" s="50"/>
      <c r="BB63" s="50"/>
      <c r="BC63" s="45">
        <f t="shared" si="194"/>
        <v>0</v>
      </c>
      <c r="BE63" s="34" t="s">
        <v>144</v>
      </c>
      <c r="BF63" s="16">
        <v>3110</v>
      </c>
      <c r="BG63" s="41">
        <f t="shared" si="111"/>
        <v>0</v>
      </c>
      <c r="BH63" s="50"/>
      <c r="BI63" s="50"/>
      <c r="BJ63" s="45">
        <f t="shared" si="195"/>
        <v>0</v>
      </c>
      <c r="BL63" s="34" t="s">
        <v>144</v>
      </c>
      <c r="BM63" s="16">
        <v>3110</v>
      </c>
      <c r="BN63" s="41">
        <f t="shared" si="112"/>
        <v>0</v>
      </c>
      <c r="BO63" s="50"/>
      <c r="BP63" s="50"/>
      <c r="BQ63" s="45">
        <f t="shared" si="196"/>
        <v>0</v>
      </c>
      <c r="BS63" s="34" t="s">
        <v>144</v>
      </c>
      <c r="BT63" s="16">
        <v>3110</v>
      </c>
      <c r="BU63" s="41">
        <f t="shared" si="113"/>
        <v>0</v>
      </c>
      <c r="BV63" s="50"/>
      <c r="BW63" s="50"/>
      <c r="BX63" s="45">
        <f t="shared" si="197"/>
        <v>0</v>
      </c>
      <c r="BZ63" s="34" t="s">
        <v>144</v>
      </c>
      <c r="CA63" s="16">
        <v>3110</v>
      </c>
      <c r="CB63" s="41">
        <f t="shared" si="114"/>
        <v>0</v>
      </c>
      <c r="CC63" s="50"/>
      <c r="CD63" s="50"/>
      <c r="CE63" s="45">
        <f t="shared" si="198"/>
        <v>0</v>
      </c>
    </row>
    <row r="64" spans="1:83" s="88" customFormat="1" ht="15.75" customHeight="1" thickBot="1">
      <c r="A64" s="34" t="s">
        <v>145</v>
      </c>
      <c r="B64" s="16">
        <v>3110</v>
      </c>
      <c r="C64" s="50"/>
      <c r="D64" s="50"/>
      <c r="E64" s="50"/>
      <c r="F64" s="45">
        <f t="shared" si="187"/>
        <v>0</v>
      </c>
      <c r="H64" s="34" t="s">
        <v>145</v>
      </c>
      <c r="I64" s="16">
        <v>3110</v>
      </c>
      <c r="J64" s="41">
        <f t="shared" si="104"/>
        <v>0</v>
      </c>
      <c r="K64" s="50"/>
      <c r="L64" s="50"/>
      <c r="M64" s="45">
        <f t="shared" si="188"/>
        <v>0</v>
      </c>
      <c r="O64" s="34" t="s">
        <v>145</v>
      </c>
      <c r="P64" s="16">
        <v>3110</v>
      </c>
      <c r="Q64" s="41">
        <f t="shared" si="105"/>
        <v>0</v>
      </c>
      <c r="R64" s="50"/>
      <c r="S64" s="50"/>
      <c r="T64" s="45">
        <f t="shared" si="189"/>
        <v>0</v>
      </c>
      <c r="V64" s="34" t="s">
        <v>145</v>
      </c>
      <c r="W64" s="16">
        <v>3110</v>
      </c>
      <c r="X64" s="41">
        <f t="shared" si="106"/>
        <v>0</v>
      </c>
      <c r="Y64" s="50"/>
      <c r="Z64" s="50"/>
      <c r="AA64" s="45">
        <f t="shared" si="190"/>
        <v>0</v>
      </c>
      <c r="AC64" s="34" t="s">
        <v>145</v>
      </c>
      <c r="AD64" s="16">
        <v>3110</v>
      </c>
      <c r="AE64" s="41">
        <f t="shared" si="107"/>
        <v>0</v>
      </c>
      <c r="AF64" s="50"/>
      <c r="AG64" s="50"/>
      <c r="AH64" s="45">
        <f t="shared" si="191"/>
        <v>0</v>
      </c>
      <c r="AJ64" s="34" t="s">
        <v>145</v>
      </c>
      <c r="AK64" s="16">
        <v>3110</v>
      </c>
      <c r="AL64" s="41">
        <f t="shared" si="108"/>
        <v>0</v>
      </c>
      <c r="AM64" s="50"/>
      <c r="AN64" s="50"/>
      <c r="AO64" s="45">
        <f t="shared" si="192"/>
        <v>0</v>
      </c>
      <c r="AQ64" s="34" t="s">
        <v>145</v>
      </c>
      <c r="AR64" s="16">
        <v>3110</v>
      </c>
      <c r="AS64" s="41">
        <f t="shared" si="109"/>
        <v>0</v>
      </c>
      <c r="AT64" s="50"/>
      <c r="AU64" s="50"/>
      <c r="AV64" s="45">
        <f t="shared" si="193"/>
        <v>0</v>
      </c>
      <c r="AX64" s="34" t="s">
        <v>145</v>
      </c>
      <c r="AY64" s="16">
        <v>3110</v>
      </c>
      <c r="AZ64" s="41">
        <f t="shared" si="110"/>
        <v>0</v>
      </c>
      <c r="BA64" s="50">
        <v>228066</v>
      </c>
      <c r="BB64" s="50"/>
      <c r="BC64" s="45">
        <f t="shared" si="194"/>
        <v>228066</v>
      </c>
      <c r="BE64" s="34" t="s">
        <v>145</v>
      </c>
      <c r="BF64" s="16">
        <v>3110</v>
      </c>
      <c r="BG64" s="41">
        <f t="shared" si="111"/>
        <v>228066</v>
      </c>
      <c r="BH64" s="50"/>
      <c r="BI64" s="50"/>
      <c r="BJ64" s="45">
        <f t="shared" si="195"/>
        <v>228066</v>
      </c>
      <c r="BL64" s="34" t="s">
        <v>145</v>
      </c>
      <c r="BM64" s="16">
        <v>3110</v>
      </c>
      <c r="BN64" s="41">
        <f t="shared" si="112"/>
        <v>228066</v>
      </c>
      <c r="BO64" s="50"/>
      <c r="BP64" s="50"/>
      <c r="BQ64" s="45">
        <f t="shared" si="196"/>
        <v>228066</v>
      </c>
      <c r="BS64" s="34" t="s">
        <v>145</v>
      </c>
      <c r="BT64" s="16">
        <v>3110</v>
      </c>
      <c r="BU64" s="41">
        <f t="shared" si="113"/>
        <v>228066</v>
      </c>
      <c r="BV64" s="50"/>
      <c r="BW64" s="50"/>
      <c r="BX64" s="45">
        <f t="shared" si="197"/>
        <v>228066</v>
      </c>
      <c r="BZ64" s="34" t="s">
        <v>145</v>
      </c>
      <c r="CA64" s="16">
        <v>3110</v>
      </c>
      <c r="CB64" s="41">
        <f t="shared" si="114"/>
        <v>228066</v>
      </c>
      <c r="CC64" s="50"/>
      <c r="CD64" s="50"/>
      <c r="CE64" s="45">
        <f t="shared" si="198"/>
        <v>228066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87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189"/>
        <v>0</v>
      </c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190"/>
        <v>0</v>
      </c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87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188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189"/>
        <v>0</v>
      </c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190"/>
        <v>0</v>
      </c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191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192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193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194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195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196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197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198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>
      <c r="V98"/>
      <c r="W98"/>
      <c r="X98"/>
      <c r="Y98"/>
      <c r="Z98"/>
      <c r="AA98"/>
    </row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25.5" customHeight="1">
      <c r="V104"/>
      <c r="W104"/>
      <c r="X104"/>
      <c r="Y104"/>
      <c r="Z104"/>
      <c r="AA104"/>
    </row>
    <row r="105" spans="7:27" s="27" customFormat="1" ht="15.75" customHeight="1">
      <c r="V105"/>
      <c r="W105"/>
      <c r="X105"/>
      <c r="Y105"/>
      <c r="Z105"/>
      <c r="AA105"/>
    </row>
    <row r="106" spans="7:27" s="27" customFormat="1" ht="15.75" customHeight="1"/>
    <row r="107" spans="7:27" s="27" customFormat="1" ht="42.6" customHeight="1"/>
    <row r="108" spans="7:27" s="27" customFormat="1" ht="15.75" customHeight="1"/>
    <row r="109" spans="7:27" s="28" customFormat="1" ht="15.75" customHeight="1">
      <c r="G109" s="11"/>
    </row>
    <row r="110" spans="7:27" s="28" customFormat="1" ht="36" customHeight="1"/>
    <row r="111" spans="7:27" s="28" customFormat="1" ht="15.75" customHeight="1"/>
    <row r="112" spans="7:27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25.5" customHeight="1"/>
    <row r="144" s="28" customFormat="1" ht="15.75" customHeight="1"/>
    <row r="145" spans="7:20" s="27" customFormat="1" ht="15.75" customHeight="1"/>
    <row r="146" spans="7:20" s="27" customFormat="1" ht="39" customHeight="1"/>
    <row r="147" spans="7:20" s="27" customFormat="1" ht="15.75" customHeight="1"/>
    <row r="148" spans="7:20" s="28" customFormat="1" ht="15.75" customHeight="1">
      <c r="G148" s="11"/>
      <c r="O148" s="27"/>
      <c r="P148" s="27"/>
      <c r="Q148" s="27"/>
      <c r="R148" s="27"/>
      <c r="S148" s="27"/>
      <c r="T148" s="27"/>
    </row>
    <row r="149" spans="7:20" s="28" customFormat="1" ht="36" customHeight="1">
      <c r="O149" s="27"/>
      <c r="P149" s="27"/>
      <c r="Q149" s="27"/>
      <c r="R149" s="27"/>
      <c r="S149" s="27"/>
      <c r="T149" s="27"/>
    </row>
    <row r="150" spans="7:20" s="28" customFormat="1" ht="15.75" customHeight="1">
      <c r="O150" s="27"/>
      <c r="P150" s="27"/>
      <c r="Q150" s="27"/>
      <c r="R150" s="27"/>
      <c r="S150" s="27"/>
      <c r="T150" s="27"/>
    </row>
    <row r="151" spans="7:20" s="28" customFormat="1" ht="15.75" customHeight="1">
      <c r="O151" s="27"/>
      <c r="P151" s="27"/>
      <c r="Q151" s="27"/>
      <c r="R151" s="27"/>
      <c r="S151" s="27"/>
      <c r="T151" s="27"/>
    </row>
    <row r="152" spans="7:20" s="32" customFormat="1" ht="15.75" customHeight="1">
      <c r="O152" s="27"/>
      <c r="P152" s="27"/>
      <c r="Q152" s="27"/>
      <c r="R152" s="27"/>
      <c r="S152" s="27"/>
      <c r="T152" s="27"/>
    </row>
    <row r="153" spans="7:20" s="32" customFormat="1" ht="15.75" customHeight="1">
      <c r="O153" s="27"/>
      <c r="P153" s="27"/>
      <c r="Q153" s="27"/>
      <c r="R153" s="27"/>
      <c r="S153" s="27"/>
      <c r="T153" s="27"/>
    </row>
    <row r="154" spans="7:20" s="32" customFormat="1" ht="15.75" customHeight="1">
      <c r="O154" s="27"/>
      <c r="P154" s="27"/>
      <c r="Q154" s="27"/>
      <c r="R154" s="27"/>
      <c r="S154" s="27"/>
      <c r="T154" s="27"/>
    </row>
    <row r="155" spans="7:20" s="32" customFormat="1" ht="15.75" customHeight="1">
      <c r="O155" s="27"/>
      <c r="P155" s="27"/>
      <c r="Q155" s="27"/>
      <c r="R155" s="27"/>
      <c r="S155" s="27"/>
      <c r="T155" s="27"/>
    </row>
    <row r="156" spans="7:20" s="28" customFormat="1" ht="15.75" customHeight="1">
      <c r="O156" s="27"/>
      <c r="P156" s="27"/>
      <c r="Q156" s="27"/>
      <c r="R156" s="27"/>
      <c r="S156" s="27"/>
      <c r="T156" s="27"/>
    </row>
    <row r="157" spans="7:20" s="28" customFormat="1" ht="15.75" customHeight="1">
      <c r="O157" s="27"/>
      <c r="P157" s="27"/>
      <c r="Q157" s="27"/>
      <c r="R157" s="27"/>
      <c r="S157" s="27"/>
      <c r="T157" s="27"/>
    </row>
    <row r="158" spans="7:20" s="28" customFormat="1" ht="15.75" customHeight="1">
      <c r="O158" s="27"/>
      <c r="P158" s="27"/>
      <c r="Q158" s="27"/>
      <c r="R158" s="27"/>
      <c r="S158" s="27"/>
      <c r="T158" s="27"/>
    </row>
    <row r="159" spans="7:20" s="28" customFormat="1" ht="15.75" customHeight="1">
      <c r="O159" s="27"/>
      <c r="P159" s="27"/>
      <c r="Q159" s="27"/>
      <c r="R159" s="27"/>
      <c r="S159" s="27"/>
      <c r="T159" s="27"/>
    </row>
    <row r="160" spans="7:20" s="28" customFormat="1">
      <c r="O160" s="27"/>
      <c r="P160" s="27"/>
      <c r="Q160" s="27"/>
      <c r="R160" s="27"/>
      <c r="S160" s="27"/>
      <c r="T160" s="27"/>
    </row>
    <row r="161" spans="15:20" s="28" customFormat="1" ht="15.75" customHeight="1">
      <c r="O161" s="27"/>
      <c r="P161" s="27"/>
      <c r="Q161" s="27"/>
      <c r="R161" s="27"/>
      <c r="S161" s="27"/>
      <c r="T161" s="27"/>
    </row>
    <row r="162" spans="15:20" s="28" customFormat="1" ht="15.75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/>
      <c r="P169"/>
      <c r="Q169"/>
      <c r="R169"/>
      <c r="S169"/>
      <c r="T169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25.5" customHeight="1">
      <c r="O182"/>
      <c r="P182"/>
      <c r="Q182"/>
      <c r="R182"/>
      <c r="S182"/>
      <c r="T182"/>
    </row>
    <row r="183" spans="15:20" s="28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 ht="43.15" customHeight="1">
      <c r="O185"/>
      <c r="P185"/>
      <c r="Q185"/>
      <c r="R185"/>
      <c r="S185"/>
      <c r="T185"/>
    </row>
    <row r="186" spans="15:20" s="27" customFormat="1" ht="20.25" customHeight="1">
      <c r="O186"/>
      <c r="P186"/>
      <c r="Q186"/>
      <c r="R186"/>
      <c r="S186"/>
      <c r="T186"/>
    </row>
    <row r="187" spans="15:20" s="27" customFormat="1" ht="16.149999999999999" customHeight="1">
      <c r="O187"/>
      <c r="P187"/>
      <c r="Q187"/>
      <c r="R187"/>
      <c r="S187"/>
      <c r="T187"/>
    </row>
    <row r="188" spans="15:20" s="27" customFormat="1" ht="48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50.45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44.45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46.9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51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61.1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61.1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807"/>
  <sheetViews>
    <sheetView view="pageBreakPreview" topLeftCell="AM25" zoomScaleNormal="90" zoomScaleSheetLayoutView="100" workbookViewId="0">
      <selection activeCell="AU53" sqref="AU53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8.42578125" customWidth="1"/>
    <col min="10" max="10" width="14.4257812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33.7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109</v>
      </c>
      <c r="B8" s="137"/>
      <c r="C8" s="137"/>
      <c r="D8" s="137"/>
      <c r="E8" s="137"/>
      <c r="F8" s="137"/>
      <c r="G8" s="137"/>
      <c r="H8" s="136" t="s">
        <v>109</v>
      </c>
      <c r="I8" s="137"/>
      <c r="J8" s="137"/>
      <c r="K8" s="137"/>
      <c r="L8" s="137"/>
      <c r="M8" s="137"/>
      <c r="N8" s="137"/>
      <c r="O8" s="136" t="s">
        <v>109</v>
      </c>
      <c r="P8" s="137"/>
      <c r="Q8" s="137"/>
      <c r="R8" s="137"/>
      <c r="S8" s="137"/>
      <c r="T8" s="137"/>
      <c r="U8" s="137"/>
      <c r="V8" s="136" t="s">
        <v>109</v>
      </c>
      <c r="W8" s="137"/>
      <c r="X8" s="137"/>
      <c r="Y8" s="137"/>
      <c r="Z8" s="137"/>
      <c r="AA8" s="137"/>
      <c r="AB8" s="137"/>
      <c r="AC8" s="136" t="s">
        <v>109</v>
      </c>
      <c r="AD8" s="137"/>
      <c r="AE8" s="137"/>
      <c r="AF8" s="137"/>
      <c r="AG8" s="137"/>
      <c r="AH8" s="137"/>
      <c r="AI8" s="137"/>
      <c r="AJ8" s="136" t="s">
        <v>109</v>
      </c>
      <c r="AK8" s="137"/>
      <c r="AL8" s="137"/>
      <c r="AM8" s="137"/>
      <c r="AN8" s="137"/>
      <c r="AO8" s="137"/>
      <c r="AP8" s="137"/>
      <c r="AQ8" s="136" t="s">
        <v>109</v>
      </c>
      <c r="AR8" s="137"/>
      <c r="AS8" s="137"/>
      <c r="AT8" s="137"/>
      <c r="AU8" s="137"/>
      <c r="AV8" s="137"/>
      <c r="AW8" s="137"/>
      <c r="AX8" s="136" t="s">
        <v>109</v>
      </c>
      <c r="AY8" s="137"/>
      <c r="AZ8" s="137"/>
      <c r="BA8" s="137"/>
      <c r="BB8" s="137"/>
      <c r="BC8" s="137"/>
      <c r="BD8" s="137"/>
      <c r="BE8" s="136" t="s">
        <v>109</v>
      </c>
      <c r="BF8" s="137"/>
      <c r="BG8" s="137"/>
      <c r="BH8" s="137"/>
      <c r="BI8" s="137"/>
      <c r="BJ8" s="137"/>
      <c r="BK8" s="137"/>
      <c r="BL8" s="136" t="s">
        <v>109</v>
      </c>
      <c r="BM8" s="137"/>
      <c r="BN8" s="137"/>
      <c r="BO8" s="137"/>
      <c r="BP8" s="137"/>
      <c r="BQ8" s="137"/>
      <c r="BR8" s="137"/>
      <c r="BS8" s="136" t="s">
        <v>109</v>
      </c>
      <c r="BT8" s="137"/>
      <c r="BU8" s="137"/>
      <c r="BV8" s="137"/>
      <c r="BW8" s="137"/>
      <c r="BX8" s="137"/>
      <c r="BY8" s="137"/>
      <c r="BZ8" s="136" t="s">
        <v>109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32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C22+C58</f>
        <v>1505447</v>
      </c>
      <c r="D21" s="102">
        <f t="shared" ref="D21:E21" si="0">D22+D58</f>
        <v>0</v>
      </c>
      <c r="E21" s="102">
        <f t="shared" si="0"/>
        <v>1466.16</v>
      </c>
      <c r="F21" s="102">
        <f>C21+D21-E21</f>
        <v>1503980.84</v>
      </c>
      <c r="G21" s="103"/>
      <c r="H21" s="100" t="s">
        <v>28</v>
      </c>
      <c r="I21" s="101" t="s">
        <v>29</v>
      </c>
      <c r="J21" s="102">
        <f>J22+J58</f>
        <v>1503980.84</v>
      </c>
      <c r="K21" s="102">
        <f>K22+K58</f>
        <v>102</v>
      </c>
      <c r="L21" s="102">
        <f t="shared" ref="L21" si="1">L22+L58</f>
        <v>365976.533</v>
      </c>
      <c r="M21" s="102">
        <f>J21+K21-L21</f>
        <v>1138106.307</v>
      </c>
      <c r="O21" s="100" t="s">
        <v>28</v>
      </c>
      <c r="P21" s="101" t="s">
        <v>29</v>
      </c>
      <c r="Q21" s="102">
        <f>Q22+Q58</f>
        <v>1138106.307</v>
      </c>
      <c r="R21" s="102">
        <f t="shared" ref="R21:S21" si="2">R22+R58</f>
        <v>0</v>
      </c>
      <c r="S21" s="102">
        <f t="shared" si="2"/>
        <v>1466.16</v>
      </c>
      <c r="T21" s="102">
        <f>Q21+R21-S21</f>
        <v>1136640.1470000001</v>
      </c>
      <c r="V21" s="100" t="s">
        <v>28</v>
      </c>
      <c r="W21" s="101" t="s">
        <v>29</v>
      </c>
      <c r="X21" s="102">
        <f>X22+X58</f>
        <v>1136640.1470000001</v>
      </c>
      <c r="Y21" s="102">
        <f t="shared" ref="Y21:Z21" si="3">Y22+Y58</f>
        <v>64000</v>
      </c>
      <c r="Z21" s="102">
        <f t="shared" si="3"/>
        <v>366005.49</v>
      </c>
      <c r="AA21" s="102">
        <f>X21+Y21-Z21</f>
        <v>834634.65700000012</v>
      </c>
      <c r="AC21" s="100" t="s">
        <v>28</v>
      </c>
      <c r="AD21" s="101" t="s">
        <v>29</v>
      </c>
      <c r="AE21" s="102">
        <f>AE22+AE58</f>
        <v>834994.65700000001</v>
      </c>
      <c r="AF21" s="102">
        <f t="shared" ref="AF21:AG21" si="4">AF22+AF58</f>
        <v>0</v>
      </c>
      <c r="AG21" s="102">
        <f t="shared" si="4"/>
        <v>252465.12000000005</v>
      </c>
      <c r="AH21" s="102">
        <f>AE21+AF21-AG21</f>
        <v>582529.53700000001</v>
      </c>
      <c r="AJ21" s="100" t="s">
        <v>28</v>
      </c>
      <c r="AK21" s="101" t="s">
        <v>29</v>
      </c>
      <c r="AL21" s="102">
        <f>AL22+AL58</f>
        <v>582529.53699999978</v>
      </c>
      <c r="AM21" s="102">
        <f t="shared" ref="AM21:AN21" si="5">AM22+AM58</f>
        <v>0</v>
      </c>
      <c r="AN21" s="102">
        <f t="shared" si="5"/>
        <v>12606.439999999999</v>
      </c>
      <c r="AO21" s="102">
        <f>AL21+AM21-AN21</f>
        <v>569923.09699999983</v>
      </c>
      <c r="AQ21" s="100" t="s">
        <v>28</v>
      </c>
      <c r="AR21" s="101" t="s">
        <v>29</v>
      </c>
      <c r="AS21" s="102">
        <f>AS22+AS58</f>
        <v>569923.09699999995</v>
      </c>
      <c r="AT21" s="102">
        <f t="shared" ref="AT21:AU21" si="6">AT22+AT58</f>
        <v>0</v>
      </c>
      <c r="AU21" s="102">
        <f t="shared" si="6"/>
        <v>5399.9699999999993</v>
      </c>
      <c r="AV21" s="102">
        <f>AS21+AT21-AU21</f>
        <v>564523.12699999998</v>
      </c>
      <c r="AX21" s="100" t="s">
        <v>28</v>
      </c>
      <c r="AY21" s="101" t="s">
        <v>29</v>
      </c>
      <c r="AZ21" s="102">
        <f>AZ22+AZ58</f>
        <v>564523.12699999986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564523.12699999986</v>
      </c>
      <c r="BE21" s="100" t="s">
        <v>28</v>
      </c>
      <c r="BF21" s="101" t="s">
        <v>29</v>
      </c>
      <c r="BG21" s="102">
        <f>BG22+BG58</f>
        <v>564523.12699999986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564523.12699999986</v>
      </c>
      <c r="BL21" s="100" t="s">
        <v>28</v>
      </c>
      <c r="BM21" s="101" t="s">
        <v>29</v>
      </c>
      <c r="BN21" s="102">
        <f>BN22+BN58</f>
        <v>564523.12699999986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564523.12699999986</v>
      </c>
      <c r="BS21" s="100" t="s">
        <v>28</v>
      </c>
      <c r="BT21" s="101" t="s">
        <v>29</v>
      </c>
      <c r="BU21" s="102">
        <f>BU22+BU58</f>
        <v>564523.12699999986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564523.12699999986</v>
      </c>
      <c r="BZ21" s="100" t="s">
        <v>28</v>
      </c>
      <c r="CA21" s="101" t="s">
        <v>29</v>
      </c>
      <c r="CB21" s="102">
        <f>CB22+CB58</f>
        <v>564523.12699999986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564523.12699999986</v>
      </c>
    </row>
    <row r="22" spans="1:84" s="96" customFormat="1" ht="36" customHeight="1" thickBot="1">
      <c r="A22" s="92" t="s">
        <v>121</v>
      </c>
      <c r="B22" s="93">
        <v>2000</v>
      </c>
      <c r="C22" s="94">
        <f>C23+C56</f>
        <v>1505447</v>
      </c>
      <c r="D22" s="94">
        <f t="shared" ref="D22:E22" si="12">D23+D56</f>
        <v>0</v>
      </c>
      <c r="E22" s="94">
        <f t="shared" si="12"/>
        <v>1466.16</v>
      </c>
      <c r="F22" s="95">
        <f t="shared" ref="F22:F24" si="13">C22+D22-E22</f>
        <v>1503980.84</v>
      </c>
      <c r="H22" s="92" t="s">
        <v>121</v>
      </c>
      <c r="I22" s="93">
        <v>2000</v>
      </c>
      <c r="J22" s="94">
        <f>J23+J56</f>
        <v>1503980.84</v>
      </c>
      <c r="K22" s="94">
        <f>K23+K56</f>
        <v>102</v>
      </c>
      <c r="L22" s="94">
        <f t="shared" ref="L22" si="14">L23+L56</f>
        <v>365976.533</v>
      </c>
      <c r="M22" s="95">
        <f t="shared" ref="M22:M24" si="15">J22+K22-L22</f>
        <v>1138106.307</v>
      </c>
      <c r="O22" s="92" t="s">
        <v>121</v>
      </c>
      <c r="P22" s="93">
        <v>2000</v>
      </c>
      <c r="Q22" s="94">
        <f>Q23+Q56</f>
        <v>1138106.307</v>
      </c>
      <c r="R22" s="94">
        <f t="shared" ref="R22:S22" si="16">R23+R56</f>
        <v>0</v>
      </c>
      <c r="S22" s="94">
        <f t="shared" si="16"/>
        <v>1466.16</v>
      </c>
      <c r="T22" s="95">
        <f t="shared" ref="T22:T24" si="17">Q22+R22-S22</f>
        <v>1136640.1470000001</v>
      </c>
      <c r="V22" s="92" t="s">
        <v>121</v>
      </c>
      <c r="W22" s="93">
        <v>2000</v>
      </c>
      <c r="X22" s="94">
        <f>X23+X56</f>
        <v>1136640.1470000001</v>
      </c>
      <c r="Y22" s="94">
        <f t="shared" ref="Y22:Z22" si="18">Y23+Y56</f>
        <v>64000</v>
      </c>
      <c r="Z22" s="94">
        <f t="shared" si="18"/>
        <v>366005.49</v>
      </c>
      <c r="AA22" s="95">
        <f t="shared" ref="AA22:AA24" si="19">X22+Y22-Z22</f>
        <v>834634.65700000012</v>
      </c>
      <c r="AC22" s="92" t="s">
        <v>121</v>
      </c>
      <c r="AD22" s="93">
        <v>2000</v>
      </c>
      <c r="AE22" s="94">
        <f>AE23+AE56</f>
        <v>834994.65700000001</v>
      </c>
      <c r="AF22" s="94">
        <f t="shared" ref="AF22:AG22" si="20">AF23+AF56</f>
        <v>0</v>
      </c>
      <c r="AG22" s="94">
        <f t="shared" si="20"/>
        <v>252465.12000000005</v>
      </c>
      <c r="AH22" s="95">
        <f t="shared" ref="AH22:AH24" si="21">AE22+AF22-AG22</f>
        <v>582529.53700000001</v>
      </c>
      <c r="AJ22" s="92" t="s">
        <v>121</v>
      </c>
      <c r="AK22" s="93">
        <v>2000</v>
      </c>
      <c r="AL22" s="94">
        <f>AL23+AL56</f>
        <v>582529.53699999978</v>
      </c>
      <c r="AM22" s="94">
        <f t="shared" ref="AM22:AN22" si="22">AM23+AM56</f>
        <v>0</v>
      </c>
      <c r="AN22" s="94">
        <f t="shared" si="22"/>
        <v>12606.439999999999</v>
      </c>
      <c r="AO22" s="95">
        <f t="shared" ref="AO22:AO24" si="23">AL22+AM22-AN22</f>
        <v>569923.09699999983</v>
      </c>
      <c r="AQ22" s="92" t="s">
        <v>121</v>
      </c>
      <c r="AR22" s="93">
        <v>2000</v>
      </c>
      <c r="AS22" s="94">
        <f>AS23+AS56</f>
        <v>569923.09699999995</v>
      </c>
      <c r="AT22" s="94">
        <f t="shared" ref="AT22:AU22" si="24">AT23+AT56</f>
        <v>0</v>
      </c>
      <c r="AU22" s="94">
        <f t="shared" si="24"/>
        <v>5399.9699999999993</v>
      </c>
      <c r="AV22" s="95">
        <f t="shared" ref="AV22:AV24" si="25">AS22+AT22-AU22</f>
        <v>564523.12699999998</v>
      </c>
      <c r="AX22" s="92" t="s">
        <v>121</v>
      </c>
      <c r="AY22" s="93">
        <v>2000</v>
      </c>
      <c r="AZ22" s="94">
        <f>AZ23+AZ56</f>
        <v>564523.12699999986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564523.12699999986</v>
      </c>
      <c r="BE22" s="92" t="s">
        <v>121</v>
      </c>
      <c r="BF22" s="93">
        <v>2000</v>
      </c>
      <c r="BG22" s="94">
        <f>BG23+BG56</f>
        <v>564523.12699999986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564523.12699999986</v>
      </c>
      <c r="BL22" s="92" t="s">
        <v>121</v>
      </c>
      <c r="BM22" s="93">
        <v>2000</v>
      </c>
      <c r="BN22" s="94">
        <f>BN23+BN56</f>
        <v>564523.12699999986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564523.12699999986</v>
      </c>
      <c r="BS22" s="92" t="s">
        <v>121</v>
      </c>
      <c r="BT22" s="93">
        <v>2000</v>
      </c>
      <c r="BU22" s="94">
        <f>BU23+BU56</f>
        <v>564523.12699999986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564523.12699999986</v>
      </c>
      <c r="BZ22" s="92" t="s">
        <v>121</v>
      </c>
      <c r="CA22" s="93">
        <v>2000</v>
      </c>
      <c r="CB22" s="94">
        <f>CB23+CB56</f>
        <v>564523.12699999986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564523.12699999986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C24+C31+C32+C50</f>
        <v>1497259</v>
      </c>
      <c r="D23" s="107">
        <f t="shared" ref="D23:E23" si="36">D24+D31+D32+D50</f>
        <v>0</v>
      </c>
      <c r="E23" s="107">
        <f t="shared" si="36"/>
        <v>1466.16</v>
      </c>
      <c r="F23" s="107">
        <f t="shared" si="13"/>
        <v>1495792.84</v>
      </c>
      <c r="H23" s="105" t="s">
        <v>30</v>
      </c>
      <c r="I23" s="106">
        <v>2200</v>
      </c>
      <c r="J23" s="107">
        <f>J24+J31+J32+J50</f>
        <v>1495792.84</v>
      </c>
      <c r="K23" s="107">
        <f>K24+K31+K32+K50</f>
        <v>102</v>
      </c>
      <c r="L23" s="107">
        <f t="shared" ref="L23" si="37">L24+L31+L32+L50</f>
        <v>365976.533</v>
      </c>
      <c r="M23" s="107">
        <f t="shared" si="15"/>
        <v>1129918.307</v>
      </c>
      <c r="O23" s="105" t="s">
        <v>30</v>
      </c>
      <c r="P23" s="106">
        <v>2200</v>
      </c>
      <c r="Q23" s="107">
        <f>Q24+Q31+Q32+Q50</f>
        <v>1129918.307</v>
      </c>
      <c r="R23" s="107">
        <f t="shared" ref="R23:S23" si="38">R24+R31+R32+R50</f>
        <v>0</v>
      </c>
      <c r="S23" s="107">
        <f t="shared" si="38"/>
        <v>1466.16</v>
      </c>
      <c r="T23" s="107">
        <f t="shared" si="17"/>
        <v>1128452.1470000001</v>
      </c>
      <c r="V23" s="105" t="s">
        <v>30</v>
      </c>
      <c r="W23" s="106">
        <v>2200</v>
      </c>
      <c r="X23" s="107">
        <f>X24+X31+X32+X50</f>
        <v>1128452.1470000001</v>
      </c>
      <c r="Y23" s="107">
        <f t="shared" ref="Y23:Z23" si="39">Y24+Y31+Y32+Y50</f>
        <v>64000</v>
      </c>
      <c r="Z23" s="107">
        <f t="shared" si="39"/>
        <v>366005.49</v>
      </c>
      <c r="AA23" s="107">
        <f t="shared" si="19"/>
        <v>826446.65700000012</v>
      </c>
      <c r="AC23" s="105" t="s">
        <v>30</v>
      </c>
      <c r="AD23" s="106">
        <v>2200</v>
      </c>
      <c r="AE23" s="107">
        <f>AE24+AE31+AE32+AE50</f>
        <v>826806.65700000001</v>
      </c>
      <c r="AF23" s="107">
        <f t="shared" ref="AF23:AG23" si="40">AF24+AF31+AF32+AF50</f>
        <v>0</v>
      </c>
      <c r="AG23" s="107">
        <f t="shared" si="40"/>
        <v>252465.12000000005</v>
      </c>
      <c r="AH23" s="107">
        <f t="shared" si="21"/>
        <v>574341.53700000001</v>
      </c>
      <c r="AJ23" s="105" t="s">
        <v>30</v>
      </c>
      <c r="AK23" s="106">
        <v>2200</v>
      </c>
      <c r="AL23" s="107">
        <f>AL24+AL31+AL32+AL50</f>
        <v>574341.53699999978</v>
      </c>
      <c r="AM23" s="107">
        <f t="shared" ref="AM23:AN23" si="41">AM24+AM31+AM32+AM50</f>
        <v>0</v>
      </c>
      <c r="AN23" s="107">
        <f t="shared" si="41"/>
        <v>12606.439999999999</v>
      </c>
      <c r="AO23" s="107">
        <f t="shared" si="23"/>
        <v>561735.09699999983</v>
      </c>
      <c r="AQ23" s="105" t="s">
        <v>30</v>
      </c>
      <c r="AR23" s="106">
        <v>2200</v>
      </c>
      <c r="AS23" s="107">
        <f>AS24+AS31+AS32+AS50</f>
        <v>561735.09699999995</v>
      </c>
      <c r="AT23" s="107">
        <f t="shared" ref="AT23:AU23" si="42">AT24+AT31+AT32+AT50</f>
        <v>0</v>
      </c>
      <c r="AU23" s="107">
        <f t="shared" si="42"/>
        <v>5399.9699999999993</v>
      </c>
      <c r="AV23" s="107">
        <f t="shared" si="25"/>
        <v>556335.12699999998</v>
      </c>
      <c r="AX23" s="105" t="s">
        <v>30</v>
      </c>
      <c r="AY23" s="106">
        <v>2200</v>
      </c>
      <c r="AZ23" s="107">
        <f>AZ24+AZ31+AZ32+AZ50</f>
        <v>556335.12699999986</v>
      </c>
      <c r="BA23" s="107">
        <f t="shared" ref="BA23:BB23" si="43">BA24+BA31+BA32+BA50</f>
        <v>0</v>
      </c>
      <c r="BB23" s="107">
        <f t="shared" si="43"/>
        <v>0</v>
      </c>
      <c r="BC23" s="107">
        <f t="shared" si="27"/>
        <v>556335.12699999986</v>
      </c>
      <c r="BE23" s="105" t="s">
        <v>30</v>
      </c>
      <c r="BF23" s="106">
        <v>2200</v>
      </c>
      <c r="BG23" s="107">
        <f>BG24+BG31+BG32+BG50</f>
        <v>556335.12699999986</v>
      </c>
      <c r="BH23" s="107">
        <f t="shared" ref="BH23:BI23" si="44">BH24+BH31+BH32+BH50</f>
        <v>0</v>
      </c>
      <c r="BI23" s="107">
        <f t="shared" si="44"/>
        <v>0</v>
      </c>
      <c r="BJ23" s="107">
        <f t="shared" si="29"/>
        <v>556335.12699999986</v>
      </c>
      <c r="BL23" s="105" t="s">
        <v>30</v>
      </c>
      <c r="BM23" s="106">
        <v>2200</v>
      </c>
      <c r="BN23" s="107">
        <f>BN24+BN31+BN32+BN50</f>
        <v>556335.12699999986</v>
      </c>
      <c r="BO23" s="107">
        <f t="shared" ref="BO23:BP23" si="45">BO24+BO31+BO32+BO50</f>
        <v>0</v>
      </c>
      <c r="BP23" s="107">
        <f t="shared" si="45"/>
        <v>0</v>
      </c>
      <c r="BQ23" s="107">
        <f t="shared" si="31"/>
        <v>556335.12699999986</v>
      </c>
      <c r="BS23" s="105" t="s">
        <v>30</v>
      </c>
      <c r="BT23" s="106">
        <v>2200</v>
      </c>
      <c r="BU23" s="107">
        <f>BU24+BU31+BU32+BU50</f>
        <v>556335.12699999986</v>
      </c>
      <c r="BV23" s="107">
        <f t="shared" ref="BV23:BW23" si="46">BV24+BV31+BV32+BV50</f>
        <v>0</v>
      </c>
      <c r="BW23" s="107">
        <f t="shared" si="46"/>
        <v>0</v>
      </c>
      <c r="BX23" s="107">
        <f t="shared" si="33"/>
        <v>556335.12699999986</v>
      </c>
      <c r="BZ23" s="105" t="s">
        <v>30</v>
      </c>
      <c r="CA23" s="106">
        <v>2200</v>
      </c>
      <c r="CB23" s="107">
        <f>CB24+CB31+CB32+CB50</f>
        <v>556335.12699999986</v>
      </c>
      <c r="CC23" s="107">
        <f t="shared" ref="CC23:CD23" si="47">CC24+CC31+CC32+CC50</f>
        <v>0</v>
      </c>
      <c r="CD23" s="107">
        <f t="shared" si="47"/>
        <v>0</v>
      </c>
      <c r="CE23" s="107">
        <f t="shared" si="35"/>
        <v>556335.12699999986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3080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3080</v>
      </c>
      <c r="H24" s="37" t="s">
        <v>31</v>
      </c>
      <c r="I24" s="42">
        <v>2210</v>
      </c>
      <c r="J24" s="43">
        <f>SUM(J25:J31)</f>
        <v>3080</v>
      </c>
      <c r="K24" s="43">
        <f t="shared" ref="K24" si="49">SUM(K25:K31)</f>
        <v>0</v>
      </c>
      <c r="L24" s="123">
        <f>SUM(L25:L31)</f>
        <v>250</v>
      </c>
      <c r="M24" s="47">
        <f t="shared" si="15"/>
        <v>2830</v>
      </c>
      <c r="O24" s="37" t="s">
        <v>31</v>
      </c>
      <c r="P24" s="42">
        <v>2210</v>
      </c>
      <c r="Q24" s="43">
        <f>SUM(Q25:Q31)</f>
        <v>2830</v>
      </c>
      <c r="R24" s="43">
        <f t="shared" ref="R24" si="50">SUM(R25:R31)</f>
        <v>0</v>
      </c>
      <c r="S24" s="43">
        <f>SUM(S25:S31)</f>
        <v>0</v>
      </c>
      <c r="T24" s="47">
        <f t="shared" si="17"/>
        <v>2830</v>
      </c>
      <c r="V24" s="37" t="s">
        <v>31</v>
      </c>
      <c r="W24" s="42">
        <v>2210</v>
      </c>
      <c r="X24" s="43">
        <f>SUM(X25:X31)</f>
        <v>2830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2830</v>
      </c>
      <c r="AC24" s="37" t="s">
        <v>31</v>
      </c>
      <c r="AD24" s="42">
        <v>2210</v>
      </c>
      <c r="AE24" s="43">
        <f>SUM(AE25:AE31)</f>
        <v>2830</v>
      </c>
      <c r="AF24" s="43">
        <f t="shared" ref="AF24:AG24" si="52">SUM(AF25:AF31)</f>
        <v>0</v>
      </c>
      <c r="AG24" s="43">
        <f t="shared" si="52"/>
        <v>2330</v>
      </c>
      <c r="AH24" s="47">
        <f t="shared" si="21"/>
        <v>500</v>
      </c>
      <c r="AJ24" s="37" t="s">
        <v>31</v>
      </c>
      <c r="AK24" s="42">
        <v>2210</v>
      </c>
      <c r="AL24" s="43">
        <f>SUM(AL25:AL31)</f>
        <v>500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500</v>
      </c>
      <c r="AQ24" s="37" t="s">
        <v>31</v>
      </c>
      <c r="AR24" s="42">
        <v>2210</v>
      </c>
      <c r="AS24" s="43">
        <f>SUM(AS25:AS31)</f>
        <v>500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500</v>
      </c>
      <c r="AX24" s="37" t="s">
        <v>31</v>
      </c>
      <c r="AY24" s="42">
        <v>2210</v>
      </c>
      <c r="AZ24" s="43">
        <f>SUM(AZ25:AZ31)</f>
        <v>500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500</v>
      </c>
      <c r="BE24" s="37" t="s">
        <v>31</v>
      </c>
      <c r="BF24" s="42">
        <v>2210</v>
      </c>
      <c r="BG24" s="43">
        <f>SUM(BG25:BG31)</f>
        <v>500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500</v>
      </c>
      <c r="BL24" s="37" t="s">
        <v>31</v>
      </c>
      <c r="BM24" s="42">
        <v>2210</v>
      </c>
      <c r="BN24" s="43">
        <f>SUM(BN25:BN31)</f>
        <v>500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500</v>
      </c>
      <c r="BS24" s="37" t="s">
        <v>31</v>
      </c>
      <c r="BT24" s="42">
        <v>2210</v>
      </c>
      <c r="BU24" s="43">
        <f>SUM(BU25:BU31)</f>
        <v>500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500</v>
      </c>
      <c r="BZ24" s="37" t="s">
        <v>31</v>
      </c>
      <c r="CA24" s="42">
        <v>2210</v>
      </c>
      <c r="CB24" s="43">
        <f>SUM(CB25:CB31)</f>
        <v>500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500</v>
      </c>
    </row>
    <row r="25" spans="1:84" s="32" customFormat="1" ht="15.75" customHeight="1" thickBot="1">
      <c r="A25" s="40" t="s">
        <v>122</v>
      </c>
      <c r="B25" s="44">
        <v>2210</v>
      </c>
      <c r="C25" s="38">
        <v>2330</v>
      </c>
      <c r="D25" s="39"/>
      <c r="E25" s="39"/>
      <c r="F25" s="33">
        <f>C25+D25-E25</f>
        <v>2330</v>
      </c>
      <c r="H25" s="40" t="s">
        <v>122</v>
      </c>
      <c r="I25" s="44">
        <v>2210</v>
      </c>
      <c r="J25" s="50">
        <f t="shared" ref="J25:J65" si="60">F25</f>
        <v>2330</v>
      </c>
      <c r="K25" s="39"/>
      <c r="L25" s="122"/>
      <c r="M25" s="33">
        <f>J25+K25-L25</f>
        <v>2330</v>
      </c>
      <c r="O25" s="40" t="s">
        <v>122</v>
      </c>
      <c r="P25" s="44">
        <v>2210</v>
      </c>
      <c r="Q25" s="50">
        <f t="shared" ref="Q25:Q49" si="61">M25</f>
        <v>2330</v>
      </c>
      <c r="R25" s="39"/>
      <c r="S25" s="39"/>
      <c r="T25" s="33">
        <f>Q25+R25-S25</f>
        <v>2330</v>
      </c>
      <c r="V25" s="40" t="s">
        <v>122</v>
      </c>
      <c r="W25" s="44">
        <v>2210</v>
      </c>
      <c r="X25" s="50">
        <f t="shared" ref="X25:X49" si="62">T25</f>
        <v>2330</v>
      </c>
      <c r="Y25" s="39"/>
      <c r="Z25" s="39"/>
      <c r="AA25" s="33">
        <f>X25+Y25-Z25</f>
        <v>2330</v>
      </c>
      <c r="AC25" s="40" t="s">
        <v>122</v>
      </c>
      <c r="AD25" s="44">
        <v>2210</v>
      </c>
      <c r="AE25" s="50">
        <f t="shared" ref="AE25:AE49" si="63">AA25</f>
        <v>2330</v>
      </c>
      <c r="AF25" s="39"/>
      <c r="AG25" s="39">
        <v>2330</v>
      </c>
      <c r="AH25" s="33">
        <f>AE25+AF25-AG25</f>
        <v>0</v>
      </c>
      <c r="AI25" s="27"/>
      <c r="AJ25" s="40" t="s">
        <v>122</v>
      </c>
      <c r="AK25" s="44">
        <v>2210</v>
      </c>
      <c r="AL25" s="50">
        <f t="shared" ref="AL25:AL49" si="64">AH25</f>
        <v>0</v>
      </c>
      <c r="AM25" s="39"/>
      <c r="AN25" s="122"/>
      <c r="AO25" s="33">
        <f>AL25+AM25-AN25</f>
        <v>0</v>
      </c>
      <c r="AQ25" s="40" t="s">
        <v>122</v>
      </c>
      <c r="AR25" s="44">
        <v>2210</v>
      </c>
      <c r="AS25" s="50">
        <f t="shared" ref="AS25:AS49" si="65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49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49" si="67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49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49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49" si="70">BX25</f>
        <v>0</v>
      </c>
      <c r="CC25" s="39"/>
      <c r="CD25" s="39"/>
      <c r="CE25" s="33">
        <f>CB25+CC25-CD25</f>
        <v>0</v>
      </c>
      <c r="CF25" s="27"/>
    </row>
    <row r="26" spans="1:84" s="32" customFormat="1" ht="15.75" customHeight="1" thickBot="1">
      <c r="A26" s="40" t="s">
        <v>123</v>
      </c>
      <c r="B26" s="44">
        <v>2210</v>
      </c>
      <c r="C26" s="38">
        <v>500</v>
      </c>
      <c r="D26" s="39"/>
      <c r="E26" s="39"/>
      <c r="F26" s="33">
        <f t="shared" ref="F26:F32" si="71">C26+D26-E26</f>
        <v>500</v>
      </c>
      <c r="H26" s="40" t="s">
        <v>123</v>
      </c>
      <c r="I26" s="44">
        <v>2210</v>
      </c>
      <c r="J26" s="50">
        <f t="shared" si="60"/>
        <v>500</v>
      </c>
      <c r="K26" s="39"/>
      <c r="L26" s="122"/>
      <c r="M26" s="33">
        <f t="shared" ref="M26:M32" si="72">J26+K26-L26</f>
        <v>500</v>
      </c>
      <c r="O26" s="40" t="s">
        <v>123</v>
      </c>
      <c r="P26" s="44">
        <v>2210</v>
      </c>
      <c r="Q26" s="50">
        <f t="shared" si="61"/>
        <v>500</v>
      </c>
      <c r="R26" s="39"/>
      <c r="S26" s="39"/>
      <c r="T26" s="33">
        <f t="shared" ref="T26:T32" si="73">Q26+R26-S26</f>
        <v>500</v>
      </c>
      <c r="V26" s="40" t="s">
        <v>123</v>
      </c>
      <c r="W26" s="44">
        <v>2210</v>
      </c>
      <c r="X26" s="50">
        <f t="shared" si="62"/>
        <v>500</v>
      </c>
      <c r="Y26" s="39"/>
      <c r="Z26" s="39"/>
      <c r="AA26" s="33">
        <f t="shared" ref="AA26:AA32" si="74">X26+Y26-Z26</f>
        <v>500</v>
      </c>
      <c r="AC26" s="40" t="s">
        <v>123</v>
      </c>
      <c r="AD26" s="44">
        <v>2210</v>
      </c>
      <c r="AE26" s="50">
        <f t="shared" si="63"/>
        <v>500</v>
      </c>
      <c r="AF26" s="39"/>
      <c r="AG26" s="39"/>
      <c r="AH26" s="33">
        <f t="shared" ref="AH26:AH32" si="75">AE26+AF26-AG26</f>
        <v>500</v>
      </c>
      <c r="AJ26" s="40" t="s">
        <v>123</v>
      </c>
      <c r="AK26" s="44">
        <v>2210</v>
      </c>
      <c r="AL26" s="50">
        <f t="shared" si="64"/>
        <v>500</v>
      </c>
      <c r="AM26" s="39"/>
      <c r="AN26" s="122"/>
      <c r="AO26" s="33">
        <f t="shared" ref="AO26:AO32" si="76">AL26+AM26-AN26</f>
        <v>500</v>
      </c>
      <c r="AQ26" s="40" t="s">
        <v>123</v>
      </c>
      <c r="AR26" s="44">
        <v>2210</v>
      </c>
      <c r="AS26" s="50">
        <f t="shared" si="65"/>
        <v>500</v>
      </c>
      <c r="AT26" s="39"/>
      <c r="AU26" s="122"/>
      <c r="AV26" s="33">
        <f t="shared" ref="AV26:AV32" si="77">AS26+AT26-AU26</f>
        <v>500</v>
      </c>
      <c r="AX26" s="40" t="s">
        <v>123</v>
      </c>
      <c r="AY26" s="44">
        <v>2210</v>
      </c>
      <c r="AZ26" s="50">
        <f t="shared" si="66"/>
        <v>500</v>
      </c>
      <c r="BA26" s="39"/>
      <c r="BB26" s="39"/>
      <c r="BC26" s="33">
        <f t="shared" ref="BC26:BC32" si="78">AZ26+BA26-BB26</f>
        <v>500</v>
      </c>
      <c r="BE26" s="40" t="s">
        <v>123</v>
      </c>
      <c r="BF26" s="44">
        <v>2210</v>
      </c>
      <c r="BG26" s="50">
        <f t="shared" si="67"/>
        <v>500</v>
      </c>
      <c r="BH26" s="39"/>
      <c r="BI26" s="39"/>
      <c r="BJ26" s="33">
        <f t="shared" ref="BJ26:BJ32" si="79">BG26+BH26-BI26</f>
        <v>500</v>
      </c>
      <c r="BL26" s="40" t="s">
        <v>123</v>
      </c>
      <c r="BM26" s="44">
        <v>2210</v>
      </c>
      <c r="BN26" s="50">
        <f t="shared" si="68"/>
        <v>500</v>
      </c>
      <c r="BO26" s="39"/>
      <c r="BP26" s="39"/>
      <c r="BQ26" s="33">
        <f t="shared" ref="BQ26:BQ32" si="80">BN26+BO26-BP26</f>
        <v>500</v>
      </c>
      <c r="BS26" s="40" t="s">
        <v>123</v>
      </c>
      <c r="BT26" s="44">
        <v>2210</v>
      </c>
      <c r="BU26" s="50">
        <f t="shared" si="69"/>
        <v>500</v>
      </c>
      <c r="BV26" s="39"/>
      <c r="BW26" s="39"/>
      <c r="BX26" s="33">
        <f t="shared" ref="BX26:BX32" si="81">BU26+BV26-BW26</f>
        <v>500</v>
      </c>
      <c r="BZ26" s="40" t="s">
        <v>123</v>
      </c>
      <c r="CA26" s="44">
        <v>2210</v>
      </c>
      <c r="CB26" s="50">
        <f t="shared" si="70"/>
        <v>500</v>
      </c>
      <c r="CC26" s="39"/>
      <c r="CD26" s="39"/>
      <c r="CE26" s="33">
        <f t="shared" ref="CE26:CE32" si="82">CB26+CC26-CD26</f>
        <v>500</v>
      </c>
      <c r="CF26" s="27"/>
    </row>
    <row r="27" spans="1:84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71"/>
        <v>0</v>
      </c>
      <c r="H27" s="34" t="s">
        <v>143</v>
      </c>
      <c r="I27" s="35">
        <v>2210</v>
      </c>
      <c r="J27" s="41">
        <f t="shared" si="60"/>
        <v>0</v>
      </c>
      <c r="K27" s="46"/>
      <c r="L27" s="122"/>
      <c r="M27" s="33">
        <f t="shared" si="72"/>
        <v>0</v>
      </c>
      <c r="O27" s="34" t="s">
        <v>143</v>
      </c>
      <c r="P27" s="35">
        <v>2210</v>
      </c>
      <c r="Q27" s="41">
        <f t="shared" si="61"/>
        <v>0</v>
      </c>
      <c r="R27" s="46"/>
      <c r="S27" s="46"/>
      <c r="T27" s="33">
        <f t="shared" si="73"/>
        <v>0</v>
      </c>
      <c r="V27" s="34" t="s">
        <v>143</v>
      </c>
      <c r="W27" s="35">
        <v>2210</v>
      </c>
      <c r="X27" s="41">
        <f t="shared" si="62"/>
        <v>0</v>
      </c>
      <c r="Y27" s="46"/>
      <c r="Z27" s="46"/>
      <c r="AA27" s="33">
        <f t="shared" si="74"/>
        <v>0</v>
      </c>
      <c r="AC27" s="34" t="s">
        <v>143</v>
      </c>
      <c r="AD27" s="35">
        <v>2210</v>
      </c>
      <c r="AE27" s="41">
        <f t="shared" si="63"/>
        <v>0</v>
      </c>
      <c r="AF27" s="46"/>
      <c r="AG27" s="46"/>
      <c r="AH27" s="33">
        <f t="shared" si="75"/>
        <v>0</v>
      </c>
      <c r="AJ27" s="34" t="s">
        <v>143</v>
      </c>
      <c r="AK27" s="35">
        <v>2210</v>
      </c>
      <c r="AL27" s="41">
        <f t="shared" si="64"/>
        <v>0</v>
      </c>
      <c r="AM27" s="46"/>
      <c r="AN27" s="122"/>
      <c r="AO27" s="33">
        <f t="shared" si="76"/>
        <v>0</v>
      </c>
      <c r="AQ27" s="34" t="s">
        <v>143</v>
      </c>
      <c r="AR27" s="35">
        <v>2210</v>
      </c>
      <c r="AS27" s="41">
        <f t="shared" si="65"/>
        <v>0</v>
      </c>
      <c r="AT27" s="46"/>
      <c r="AU27" s="122"/>
      <c r="AV27" s="33">
        <f t="shared" si="77"/>
        <v>0</v>
      </c>
      <c r="AX27" s="34" t="s">
        <v>143</v>
      </c>
      <c r="AY27" s="35">
        <v>2210</v>
      </c>
      <c r="AZ27" s="41">
        <f t="shared" si="66"/>
        <v>0</v>
      </c>
      <c r="BA27" s="46"/>
      <c r="BB27" s="46"/>
      <c r="BC27" s="33">
        <f t="shared" si="78"/>
        <v>0</v>
      </c>
      <c r="BE27" s="34" t="s">
        <v>143</v>
      </c>
      <c r="BF27" s="35">
        <v>2210</v>
      </c>
      <c r="BG27" s="41">
        <f t="shared" si="67"/>
        <v>0</v>
      </c>
      <c r="BH27" s="46"/>
      <c r="BI27" s="46"/>
      <c r="BJ27" s="33">
        <f t="shared" si="79"/>
        <v>0</v>
      </c>
      <c r="BL27" s="34" t="s">
        <v>143</v>
      </c>
      <c r="BM27" s="35">
        <v>2210</v>
      </c>
      <c r="BN27" s="41">
        <f t="shared" si="68"/>
        <v>0</v>
      </c>
      <c r="BO27" s="46"/>
      <c r="BP27" s="46"/>
      <c r="BQ27" s="33">
        <f t="shared" si="80"/>
        <v>0</v>
      </c>
      <c r="BS27" s="34" t="s">
        <v>143</v>
      </c>
      <c r="BT27" s="35">
        <v>2210</v>
      </c>
      <c r="BU27" s="41">
        <f t="shared" si="69"/>
        <v>0</v>
      </c>
      <c r="BV27" s="46"/>
      <c r="BW27" s="46"/>
      <c r="BX27" s="33">
        <f t="shared" si="81"/>
        <v>0</v>
      </c>
      <c r="BZ27" s="34" t="s">
        <v>143</v>
      </c>
      <c r="CA27" s="35">
        <v>2210</v>
      </c>
      <c r="CB27" s="41">
        <f t="shared" si="70"/>
        <v>0</v>
      </c>
      <c r="CC27" s="46"/>
      <c r="CD27" s="46"/>
      <c r="CE27" s="33">
        <f t="shared" si="82"/>
        <v>0</v>
      </c>
    </row>
    <row r="28" spans="1:84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71"/>
        <v>0</v>
      </c>
      <c r="H28" s="34" t="s">
        <v>144</v>
      </c>
      <c r="I28" s="35">
        <v>2210</v>
      </c>
      <c r="J28" s="41">
        <f t="shared" si="60"/>
        <v>0</v>
      </c>
      <c r="K28" s="46"/>
      <c r="L28" s="122"/>
      <c r="M28" s="33">
        <f t="shared" si="72"/>
        <v>0</v>
      </c>
      <c r="O28" s="34" t="s">
        <v>144</v>
      </c>
      <c r="P28" s="35">
        <v>2210</v>
      </c>
      <c r="Q28" s="41">
        <f t="shared" si="61"/>
        <v>0</v>
      </c>
      <c r="R28" s="46"/>
      <c r="S28" s="46"/>
      <c r="T28" s="33">
        <f t="shared" si="73"/>
        <v>0</v>
      </c>
      <c r="V28" s="34" t="s">
        <v>144</v>
      </c>
      <c r="W28" s="35">
        <v>2210</v>
      </c>
      <c r="X28" s="41">
        <f t="shared" si="62"/>
        <v>0</v>
      </c>
      <c r="Y28" s="46"/>
      <c r="Z28" s="46"/>
      <c r="AA28" s="33">
        <f t="shared" si="74"/>
        <v>0</v>
      </c>
      <c r="AC28" s="34" t="s">
        <v>144</v>
      </c>
      <c r="AD28" s="35">
        <v>2210</v>
      </c>
      <c r="AE28" s="41">
        <f t="shared" si="63"/>
        <v>0</v>
      </c>
      <c r="AF28" s="46"/>
      <c r="AG28" s="46"/>
      <c r="AH28" s="33">
        <f t="shared" si="75"/>
        <v>0</v>
      </c>
      <c r="AJ28" s="34" t="s">
        <v>144</v>
      </c>
      <c r="AK28" s="35">
        <v>2210</v>
      </c>
      <c r="AL28" s="41">
        <f t="shared" si="64"/>
        <v>0</v>
      </c>
      <c r="AM28" s="46"/>
      <c r="AN28" s="122"/>
      <c r="AO28" s="33">
        <f t="shared" si="76"/>
        <v>0</v>
      </c>
      <c r="AQ28" s="34" t="s">
        <v>144</v>
      </c>
      <c r="AR28" s="35">
        <v>2210</v>
      </c>
      <c r="AS28" s="41">
        <f t="shared" si="65"/>
        <v>0</v>
      </c>
      <c r="AT28" s="46"/>
      <c r="AU28" s="122"/>
      <c r="AV28" s="33">
        <f t="shared" si="77"/>
        <v>0</v>
      </c>
      <c r="AX28" s="34" t="s">
        <v>144</v>
      </c>
      <c r="AY28" s="35">
        <v>2210</v>
      </c>
      <c r="AZ28" s="41">
        <f t="shared" si="66"/>
        <v>0</v>
      </c>
      <c r="BA28" s="46"/>
      <c r="BB28" s="46"/>
      <c r="BC28" s="33">
        <f t="shared" si="78"/>
        <v>0</v>
      </c>
      <c r="BE28" s="34" t="s">
        <v>144</v>
      </c>
      <c r="BF28" s="35">
        <v>2210</v>
      </c>
      <c r="BG28" s="41">
        <f t="shared" si="67"/>
        <v>0</v>
      </c>
      <c r="BH28" s="46"/>
      <c r="BI28" s="46"/>
      <c r="BJ28" s="33">
        <f t="shared" si="79"/>
        <v>0</v>
      </c>
      <c r="BL28" s="34" t="s">
        <v>144</v>
      </c>
      <c r="BM28" s="35">
        <v>2210</v>
      </c>
      <c r="BN28" s="41">
        <f t="shared" si="68"/>
        <v>0</v>
      </c>
      <c r="BO28" s="46"/>
      <c r="BP28" s="46"/>
      <c r="BQ28" s="33">
        <f t="shared" si="80"/>
        <v>0</v>
      </c>
      <c r="BS28" s="34" t="s">
        <v>144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144</v>
      </c>
      <c r="CA28" s="35">
        <v>2210</v>
      </c>
      <c r="CB28" s="41">
        <f t="shared" si="70"/>
        <v>0</v>
      </c>
      <c r="CC28" s="46"/>
      <c r="CD28" s="46"/>
      <c r="CE28" s="33">
        <f t="shared" si="82"/>
        <v>0</v>
      </c>
    </row>
    <row r="29" spans="1:84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71"/>
        <v>0</v>
      </c>
      <c r="H29" s="34" t="s">
        <v>145</v>
      </c>
      <c r="I29" s="35">
        <v>2210</v>
      </c>
      <c r="J29" s="41">
        <f t="shared" si="60"/>
        <v>0</v>
      </c>
      <c r="K29" s="46"/>
      <c r="L29" s="122"/>
      <c r="M29" s="33">
        <f t="shared" si="72"/>
        <v>0</v>
      </c>
      <c r="O29" s="34" t="s">
        <v>145</v>
      </c>
      <c r="P29" s="35">
        <v>2210</v>
      </c>
      <c r="Q29" s="41">
        <f t="shared" si="61"/>
        <v>0</v>
      </c>
      <c r="R29" s="46"/>
      <c r="S29" s="46"/>
      <c r="T29" s="33">
        <f t="shared" si="73"/>
        <v>0</v>
      </c>
      <c r="V29" s="34" t="s">
        <v>145</v>
      </c>
      <c r="W29" s="35">
        <v>2210</v>
      </c>
      <c r="X29" s="41">
        <f t="shared" si="62"/>
        <v>0</v>
      </c>
      <c r="Y29" s="46"/>
      <c r="Z29" s="46"/>
      <c r="AA29" s="33">
        <f t="shared" si="74"/>
        <v>0</v>
      </c>
      <c r="AC29" s="34" t="s">
        <v>145</v>
      </c>
      <c r="AD29" s="35">
        <v>2210</v>
      </c>
      <c r="AE29" s="41">
        <f t="shared" si="63"/>
        <v>0</v>
      </c>
      <c r="AF29" s="46"/>
      <c r="AG29" s="46"/>
      <c r="AH29" s="33">
        <f t="shared" si="75"/>
        <v>0</v>
      </c>
      <c r="AJ29" s="34" t="s">
        <v>145</v>
      </c>
      <c r="AK29" s="35">
        <v>2210</v>
      </c>
      <c r="AL29" s="41">
        <f t="shared" si="64"/>
        <v>0</v>
      </c>
      <c r="AM29" s="46"/>
      <c r="AN29" s="122"/>
      <c r="AO29" s="33">
        <f t="shared" si="76"/>
        <v>0</v>
      </c>
      <c r="AQ29" s="34" t="s">
        <v>145</v>
      </c>
      <c r="AR29" s="35">
        <v>2210</v>
      </c>
      <c r="AS29" s="41">
        <f t="shared" si="65"/>
        <v>0</v>
      </c>
      <c r="AT29" s="46"/>
      <c r="AU29" s="122"/>
      <c r="AV29" s="33">
        <f t="shared" si="77"/>
        <v>0</v>
      </c>
      <c r="AX29" s="34" t="s">
        <v>145</v>
      </c>
      <c r="AY29" s="35">
        <v>2210</v>
      </c>
      <c r="AZ29" s="41">
        <f t="shared" si="66"/>
        <v>0</v>
      </c>
      <c r="BA29" s="46"/>
      <c r="BB29" s="46"/>
      <c r="BC29" s="33">
        <f t="shared" si="78"/>
        <v>0</v>
      </c>
      <c r="BE29" s="34" t="s">
        <v>145</v>
      </c>
      <c r="BF29" s="35">
        <v>2210</v>
      </c>
      <c r="BG29" s="41">
        <f t="shared" si="67"/>
        <v>0</v>
      </c>
      <c r="BH29" s="46"/>
      <c r="BI29" s="46"/>
      <c r="BJ29" s="33">
        <f t="shared" si="79"/>
        <v>0</v>
      </c>
      <c r="BL29" s="34" t="s">
        <v>145</v>
      </c>
      <c r="BM29" s="35">
        <v>2210</v>
      </c>
      <c r="BN29" s="41">
        <f t="shared" si="68"/>
        <v>0</v>
      </c>
      <c r="BO29" s="46"/>
      <c r="BP29" s="46"/>
      <c r="BQ29" s="33">
        <f t="shared" si="80"/>
        <v>0</v>
      </c>
      <c r="BS29" s="34" t="s">
        <v>145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145</v>
      </c>
      <c r="CA29" s="35">
        <v>2210</v>
      </c>
      <c r="CB29" s="41">
        <f t="shared" si="70"/>
        <v>0</v>
      </c>
      <c r="CC29" s="46"/>
      <c r="CD29" s="46"/>
      <c r="CE29" s="33">
        <f t="shared" si="82"/>
        <v>0</v>
      </c>
    </row>
    <row r="30" spans="1:84" s="32" customFormat="1" ht="15.75" customHeight="1" thickBot="1">
      <c r="A30" s="40" t="s">
        <v>124</v>
      </c>
      <c r="B30" s="44">
        <v>2210</v>
      </c>
      <c r="C30" s="38">
        <v>250</v>
      </c>
      <c r="D30" s="39"/>
      <c r="E30" s="39"/>
      <c r="F30" s="33">
        <f t="shared" si="71"/>
        <v>250</v>
      </c>
      <c r="H30" s="40" t="s">
        <v>124</v>
      </c>
      <c r="I30" s="44">
        <v>2210</v>
      </c>
      <c r="J30" s="50">
        <f t="shared" si="60"/>
        <v>250</v>
      </c>
      <c r="K30" s="39"/>
      <c r="L30" s="122">
        <v>250</v>
      </c>
      <c r="M30" s="33">
        <f t="shared" si="72"/>
        <v>0</v>
      </c>
      <c r="O30" s="40" t="s">
        <v>124</v>
      </c>
      <c r="P30" s="44">
        <v>2210</v>
      </c>
      <c r="Q30" s="50">
        <f t="shared" si="61"/>
        <v>0</v>
      </c>
      <c r="R30" s="39"/>
      <c r="S30" s="39"/>
      <c r="T30" s="33">
        <f t="shared" si="73"/>
        <v>0</v>
      </c>
      <c r="U30" s="28"/>
      <c r="V30" s="40" t="s">
        <v>124</v>
      </c>
      <c r="W30" s="44">
        <v>2210</v>
      </c>
      <c r="X30" s="50">
        <f t="shared" si="62"/>
        <v>0</v>
      </c>
      <c r="Y30" s="39"/>
      <c r="Z30" s="39"/>
      <c r="AA30" s="33">
        <f t="shared" si="74"/>
        <v>0</v>
      </c>
      <c r="AC30" s="40" t="s">
        <v>124</v>
      </c>
      <c r="AD30" s="44">
        <v>2210</v>
      </c>
      <c r="AE30" s="50">
        <f t="shared" si="63"/>
        <v>0</v>
      </c>
      <c r="AF30" s="39"/>
      <c r="AG30" s="39"/>
      <c r="AH30" s="33">
        <f t="shared" si="75"/>
        <v>0</v>
      </c>
      <c r="AJ30" s="40" t="s">
        <v>124</v>
      </c>
      <c r="AK30" s="44">
        <v>2210</v>
      </c>
      <c r="AL30" s="50">
        <f t="shared" si="64"/>
        <v>0</v>
      </c>
      <c r="AM30" s="39"/>
      <c r="AN30" s="122"/>
      <c r="AO30" s="33">
        <f t="shared" si="76"/>
        <v>0</v>
      </c>
      <c r="AQ30" s="40" t="s">
        <v>124</v>
      </c>
      <c r="AR30" s="44">
        <v>2210</v>
      </c>
      <c r="AS30" s="50">
        <f t="shared" si="65"/>
        <v>0</v>
      </c>
      <c r="AT30" s="39"/>
      <c r="AU30" s="122"/>
      <c r="AV30" s="33">
        <f t="shared" si="77"/>
        <v>0</v>
      </c>
      <c r="AX30" s="40" t="s">
        <v>124</v>
      </c>
      <c r="AY30" s="44">
        <v>2210</v>
      </c>
      <c r="AZ30" s="50">
        <f t="shared" si="66"/>
        <v>0</v>
      </c>
      <c r="BA30" s="39"/>
      <c r="BB30" s="39"/>
      <c r="BC30" s="33">
        <f t="shared" si="78"/>
        <v>0</v>
      </c>
      <c r="BE30" s="40" t="s">
        <v>124</v>
      </c>
      <c r="BF30" s="44">
        <v>2210</v>
      </c>
      <c r="BG30" s="50">
        <f t="shared" si="67"/>
        <v>0</v>
      </c>
      <c r="BH30" s="39"/>
      <c r="BI30" s="39"/>
      <c r="BJ30" s="33">
        <f t="shared" si="79"/>
        <v>0</v>
      </c>
      <c r="BL30" s="40" t="s">
        <v>124</v>
      </c>
      <c r="BM30" s="44">
        <v>2210</v>
      </c>
      <c r="BN30" s="50">
        <f t="shared" si="68"/>
        <v>0</v>
      </c>
      <c r="BO30" s="39"/>
      <c r="BP30" s="39"/>
      <c r="BQ30" s="33">
        <f t="shared" si="80"/>
        <v>0</v>
      </c>
      <c r="BS30" s="40" t="s">
        <v>124</v>
      </c>
      <c r="BT30" s="44">
        <v>2210</v>
      </c>
      <c r="BU30" s="50">
        <f t="shared" si="69"/>
        <v>0</v>
      </c>
      <c r="BV30" s="39"/>
      <c r="BW30" s="39"/>
      <c r="BX30" s="33">
        <f t="shared" si="81"/>
        <v>0</v>
      </c>
      <c r="BZ30" s="40" t="s">
        <v>124</v>
      </c>
      <c r="CA30" s="44">
        <v>2210</v>
      </c>
      <c r="CB30" s="50">
        <f t="shared" si="70"/>
        <v>0</v>
      </c>
      <c r="CC30" s="39"/>
      <c r="CD30" s="39"/>
      <c r="CE30" s="33">
        <f t="shared" si="82"/>
        <v>0</v>
      </c>
      <c r="CF30" s="27"/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71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72"/>
        <v>0</v>
      </c>
      <c r="O31" s="34" t="s">
        <v>32</v>
      </c>
      <c r="P31" s="35">
        <v>2220</v>
      </c>
      <c r="Q31" s="50">
        <f t="shared" si="61"/>
        <v>0</v>
      </c>
      <c r="R31" s="46"/>
      <c r="S31" s="46"/>
      <c r="T31" s="33">
        <f t="shared" si="73"/>
        <v>0</v>
      </c>
      <c r="U31" s="28"/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74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75"/>
        <v>0</v>
      </c>
      <c r="AI31" s="32"/>
      <c r="AJ31" s="34" t="s">
        <v>32</v>
      </c>
      <c r="AK31" s="35">
        <v>2220</v>
      </c>
      <c r="AL31" s="50">
        <f t="shared" si="64"/>
        <v>0</v>
      </c>
      <c r="AM31" s="46"/>
      <c r="AN31" s="122"/>
      <c r="AO31" s="33">
        <f t="shared" si="76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122"/>
      <c r="AV31" s="33">
        <f t="shared" si="77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78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46"/>
      <c r="BJ31" s="33">
        <f t="shared" si="79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46"/>
      <c r="BQ31" s="33">
        <f t="shared" si="80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81"/>
        <v>0</v>
      </c>
      <c r="BZ31" s="34" t="s">
        <v>32</v>
      </c>
      <c r="CA31" s="35">
        <v>2220</v>
      </c>
      <c r="CB31" s="50">
        <f t="shared" si="70"/>
        <v>0</v>
      </c>
      <c r="CC31" s="46"/>
      <c r="CD31" s="46"/>
      <c r="CE31" s="33">
        <f t="shared" si="82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SUM(C33:C49)</f>
        <v>93476</v>
      </c>
      <c r="D32" s="47">
        <f t="shared" ref="D32:E32" si="83">SUM(D33:D49)</f>
        <v>0</v>
      </c>
      <c r="E32" s="47">
        <f t="shared" si="83"/>
        <v>0</v>
      </c>
      <c r="F32" s="47">
        <f t="shared" si="71"/>
        <v>93476</v>
      </c>
      <c r="H32" s="29" t="s">
        <v>33</v>
      </c>
      <c r="I32" s="30">
        <v>2240</v>
      </c>
      <c r="J32" s="47">
        <f>SUM(J33:J49)</f>
        <v>93476</v>
      </c>
      <c r="K32" s="47">
        <f t="shared" ref="K32" si="84">SUM(K33:K49)</f>
        <v>0</v>
      </c>
      <c r="L32" s="120">
        <f>SUM(L33:L49)</f>
        <v>1230.8600000000001</v>
      </c>
      <c r="M32" s="47">
        <f t="shared" si="72"/>
        <v>92245.14</v>
      </c>
      <c r="O32" s="29" t="s">
        <v>33</v>
      </c>
      <c r="P32" s="30">
        <v>2240</v>
      </c>
      <c r="Q32" s="47">
        <f>SUM(Q33:Q49)</f>
        <v>92245.14</v>
      </c>
      <c r="R32" s="47">
        <f t="shared" ref="R32:S32" si="85">SUM(R33:R49)</f>
        <v>0</v>
      </c>
      <c r="S32" s="47">
        <f t="shared" si="85"/>
        <v>0</v>
      </c>
      <c r="T32" s="47">
        <f t="shared" si="73"/>
        <v>92245.14</v>
      </c>
      <c r="V32" s="29" t="s">
        <v>33</v>
      </c>
      <c r="W32" s="30">
        <v>2240</v>
      </c>
      <c r="X32" s="47">
        <f>SUM(X33:X49)</f>
        <v>92245.14</v>
      </c>
      <c r="Y32" s="47">
        <f t="shared" ref="Y32:Z32" si="86">SUM(Y33:Y49)</f>
        <v>64000</v>
      </c>
      <c r="Z32" s="120">
        <f t="shared" si="86"/>
        <v>1610.86</v>
      </c>
      <c r="AA32" s="47">
        <f t="shared" si="74"/>
        <v>154634.28000000003</v>
      </c>
      <c r="AC32" s="29" t="s">
        <v>33</v>
      </c>
      <c r="AD32" s="30">
        <v>2240</v>
      </c>
      <c r="AE32" s="47">
        <f>SUM(AE33:AE49)</f>
        <v>154994.28</v>
      </c>
      <c r="AF32" s="47">
        <f t="shared" ref="AF32:AG32" si="87">SUM(AF33:AF49)</f>
        <v>0</v>
      </c>
      <c r="AG32" s="120">
        <f t="shared" si="87"/>
        <v>66647.520000000004</v>
      </c>
      <c r="AH32" s="47">
        <f t="shared" si="75"/>
        <v>88346.76</v>
      </c>
      <c r="AJ32" s="29" t="s">
        <v>33</v>
      </c>
      <c r="AK32" s="30">
        <v>2240</v>
      </c>
      <c r="AL32" s="47">
        <f>SUM(AL33:AL49)</f>
        <v>88346.76</v>
      </c>
      <c r="AM32" s="47">
        <f t="shared" ref="AM32:AN32" si="88">SUM(AM33:AM49)</f>
        <v>0</v>
      </c>
      <c r="AN32" s="120">
        <f t="shared" si="88"/>
        <v>0</v>
      </c>
      <c r="AO32" s="47">
        <f t="shared" si="76"/>
        <v>88346.76</v>
      </c>
      <c r="AQ32" s="29" t="s">
        <v>33</v>
      </c>
      <c r="AR32" s="30">
        <v>2240</v>
      </c>
      <c r="AS32" s="47">
        <f>SUM(AS33:AS49)</f>
        <v>88346.76</v>
      </c>
      <c r="AT32" s="47">
        <f t="shared" ref="AT32:AU32" si="89">SUM(AT33:AT49)</f>
        <v>0</v>
      </c>
      <c r="AU32" s="120">
        <f t="shared" si="89"/>
        <v>4728.24</v>
      </c>
      <c r="AV32" s="47">
        <f t="shared" si="77"/>
        <v>83618.51999999999</v>
      </c>
      <c r="AX32" s="29" t="s">
        <v>33</v>
      </c>
      <c r="AY32" s="30">
        <v>2240</v>
      </c>
      <c r="AZ32" s="47">
        <f>SUM(AZ33:AZ49)</f>
        <v>83618.51999999999</v>
      </c>
      <c r="BA32" s="47">
        <f t="shared" ref="BA32:BB32" si="90">SUM(BA33:BA49)</f>
        <v>0</v>
      </c>
      <c r="BB32" s="47">
        <f t="shared" si="90"/>
        <v>0</v>
      </c>
      <c r="BC32" s="47">
        <f t="shared" si="78"/>
        <v>83618.51999999999</v>
      </c>
      <c r="BE32" s="29" t="s">
        <v>33</v>
      </c>
      <c r="BF32" s="30">
        <v>2240</v>
      </c>
      <c r="BG32" s="47">
        <f>SUM(BG33:BG49)</f>
        <v>83618.51999999999</v>
      </c>
      <c r="BH32" s="47">
        <f t="shared" ref="BH32:BI32" si="91">SUM(BH33:BH49)</f>
        <v>0</v>
      </c>
      <c r="BI32" s="47">
        <f t="shared" si="91"/>
        <v>0</v>
      </c>
      <c r="BJ32" s="47">
        <f t="shared" si="79"/>
        <v>83618.51999999999</v>
      </c>
      <c r="BL32" s="29" t="s">
        <v>33</v>
      </c>
      <c r="BM32" s="30">
        <v>2240</v>
      </c>
      <c r="BN32" s="47">
        <f>SUM(BN33:BN49)</f>
        <v>83618.51999999999</v>
      </c>
      <c r="BO32" s="47">
        <f t="shared" ref="BO32:BP32" si="92">SUM(BO33:BO49)</f>
        <v>0</v>
      </c>
      <c r="BP32" s="47">
        <f t="shared" si="92"/>
        <v>0</v>
      </c>
      <c r="BQ32" s="47">
        <f t="shared" si="80"/>
        <v>83618.51999999999</v>
      </c>
      <c r="BS32" s="29" t="s">
        <v>33</v>
      </c>
      <c r="BT32" s="30">
        <v>2240</v>
      </c>
      <c r="BU32" s="47">
        <f>SUM(BU33:BU49)</f>
        <v>83618.51999999999</v>
      </c>
      <c r="BV32" s="47">
        <f t="shared" ref="BV32:BW32" si="93">SUM(BV33:BV49)</f>
        <v>0</v>
      </c>
      <c r="BW32" s="47">
        <f t="shared" si="93"/>
        <v>0</v>
      </c>
      <c r="BX32" s="47">
        <f t="shared" si="81"/>
        <v>83618.51999999999</v>
      </c>
      <c r="BZ32" s="29" t="s">
        <v>33</v>
      </c>
      <c r="CA32" s="30">
        <v>2240</v>
      </c>
      <c r="CB32" s="47">
        <f>SUM(CB33:CB49)</f>
        <v>83618.51999999999</v>
      </c>
      <c r="CC32" s="47">
        <f t="shared" ref="CC32:CD32" si="94">SUM(CC33:CC49)</f>
        <v>0</v>
      </c>
      <c r="CD32" s="47">
        <f t="shared" si="94"/>
        <v>0</v>
      </c>
      <c r="CE32" s="47">
        <f t="shared" si="82"/>
        <v>83618.51999999999</v>
      </c>
    </row>
    <row r="33" spans="1:83" s="27" customFormat="1" ht="15.75" customHeight="1" thickBot="1">
      <c r="A33" s="21" t="s">
        <v>133</v>
      </c>
      <c r="B33" s="16">
        <v>2240</v>
      </c>
      <c r="C33" s="49">
        <v>2148</v>
      </c>
      <c r="D33" s="49"/>
      <c r="E33" s="49"/>
      <c r="F33" s="45">
        <f>C33+D33-E33</f>
        <v>2148</v>
      </c>
      <c r="H33" s="21" t="s">
        <v>133</v>
      </c>
      <c r="I33" s="16">
        <v>2240</v>
      </c>
      <c r="J33" s="50">
        <f t="shared" si="60"/>
        <v>2148</v>
      </c>
      <c r="K33" s="49"/>
      <c r="L33" s="121"/>
      <c r="M33" s="45">
        <f>J33+K33-L33</f>
        <v>2148</v>
      </c>
      <c r="O33" s="21" t="s">
        <v>133</v>
      </c>
      <c r="P33" s="16">
        <v>2240</v>
      </c>
      <c r="Q33" s="50">
        <f t="shared" si="61"/>
        <v>2148</v>
      </c>
      <c r="R33" s="49"/>
      <c r="S33" s="49"/>
      <c r="T33" s="45">
        <f>Q33+R33-S33</f>
        <v>2148</v>
      </c>
      <c r="U33" s="28"/>
      <c r="V33" s="21" t="s">
        <v>133</v>
      </c>
      <c r="W33" s="16">
        <v>2240</v>
      </c>
      <c r="X33" s="50">
        <f t="shared" si="62"/>
        <v>2148</v>
      </c>
      <c r="Y33" s="49"/>
      <c r="Z33" s="121"/>
      <c r="AA33" s="45">
        <f>X33+Y33-Z33</f>
        <v>2148</v>
      </c>
      <c r="AC33" s="21" t="s">
        <v>133</v>
      </c>
      <c r="AD33" s="16">
        <v>2240</v>
      </c>
      <c r="AE33" s="50">
        <f t="shared" si="63"/>
        <v>2148</v>
      </c>
      <c r="AF33" s="49"/>
      <c r="AG33" s="121">
        <v>2148</v>
      </c>
      <c r="AH33" s="45">
        <f>AE33+AF33-AG33</f>
        <v>0</v>
      </c>
      <c r="AJ33" s="21" t="s">
        <v>133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133</v>
      </c>
      <c r="AR33" s="16">
        <v>2240</v>
      </c>
      <c r="AS33" s="50">
        <f t="shared" si="65"/>
        <v>0</v>
      </c>
      <c r="AT33" s="49"/>
      <c r="AU33" s="121"/>
      <c r="AV33" s="45">
        <f>AS33+AT33-AU33</f>
        <v>0</v>
      </c>
      <c r="AX33" s="21" t="s">
        <v>133</v>
      </c>
      <c r="AY33" s="16">
        <v>2240</v>
      </c>
      <c r="AZ33" s="50">
        <f t="shared" si="66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67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68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69"/>
        <v>0</v>
      </c>
      <c r="BV33" s="49"/>
      <c r="BW33" s="49"/>
      <c r="BX33" s="45">
        <f>BU33+BV33-BW33</f>
        <v>0</v>
      </c>
      <c r="BZ33" s="21" t="s">
        <v>133</v>
      </c>
      <c r="CA33" s="16">
        <v>2240</v>
      </c>
      <c r="CB33" s="50">
        <f t="shared" si="70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2520</v>
      </c>
      <c r="D34" s="49"/>
      <c r="E34" s="49"/>
      <c r="F34" s="45">
        <f t="shared" ref="F34:F49" si="95">C34+D34-E34</f>
        <v>2520</v>
      </c>
      <c r="H34" s="21" t="s">
        <v>35</v>
      </c>
      <c r="I34" s="16">
        <v>2240</v>
      </c>
      <c r="J34" s="50">
        <f t="shared" si="60"/>
        <v>2520</v>
      </c>
      <c r="K34" s="49"/>
      <c r="L34" s="121"/>
      <c r="M34" s="45">
        <f t="shared" ref="M34:M49" si="96">J34+K34-L34</f>
        <v>2520</v>
      </c>
      <c r="O34" s="21" t="s">
        <v>35</v>
      </c>
      <c r="P34" s="16">
        <v>2240</v>
      </c>
      <c r="Q34" s="50">
        <f t="shared" si="61"/>
        <v>2520</v>
      </c>
      <c r="R34" s="49"/>
      <c r="S34" s="49"/>
      <c r="T34" s="45">
        <f t="shared" ref="T34:T49" si="97">Q34+R34-S34</f>
        <v>2520</v>
      </c>
      <c r="U34" s="28"/>
      <c r="V34" s="21" t="s">
        <v>35</v>
      </c>
      <c r="W34" s="16">
        <v>2240</v>
      </c>
      <c r="X34" s="50">
        <f t="shared" si="62"/>
        <v>2520</v>
      </c>
      <c r="Y34" s="49"/>
      <c r="Z34" s="121"/>
      <c r="AA34" s="45">
        <f t="shared" ref="AA34:AA49" si="98">X34+Y34-Z34</f>
        <v>2520</v>
      </c>
      <c r="AC34" s="21" t="s">
        <v>35</v>
      </c>
      <c r="AD34" s="16">
        <v>2240</v>
      </c>
      <c r="AE34" s="50">
        <f t="shared" si="63"/>
        <v>2520</v>
      </c>
      <c r="AF34" s="49"/>
      <c r="AG34" s="121"/>
      <c r="AH34" s="45">
        <f t="shared" ref="AH34:AH49" si="99">AE34+AF34-AG34</f>
        <v>2520</v>
      </c>
      <c r="AJ34" s="21" t="s">
        <v>35</v>
      </c>
      <c r="AK34" s="16">
        <v>2240</v>
      </c>
      <c r="AL34" s="50">
        <f t="shared" si="64"/>
        <v>2520</v>
      </c>
      <c r="AM34" s="49"/>
      <c r="AN34" s="121"/>
      <c r="AO34" s="45">
        <f t="shared" ref="AO34:AO49" si="100">AL34+AM34-AN34</f>
        <v>2520</v>
      </c>
      <c r="AQ34" s="21" t="s">
        <v>35</v>
      </c>
      <c r="AR34" s="16">
        <v>2240</v>
      </c>
      <c r="AS34" s="50">
        <f t="shared" si="65"/>
        <v>2520</v>
      </c>
      <c r="AT34" s="49"/>
      <c r="AU34" s="121"/>
      <c r="AV34" s="45">
        <f t="shared" ref="AV34:AV49" si="101">AS34+AT34-AU34</f>
        <v>2520</v>
      </c>
      <c r="AX34" s="21" t="s">
        <v>35</v>
      </c>
      <c r="AY34" s="16">
        <v>2240</v>
      </c>
      <c r="AZ34" s="50">
        <f t="shared" si="66"/>
        <v>2520</v>
      </c>
      <c r="BA34" s="49"/>
      <c r="BB34" s="49"/>
      <c r="BC34" s="45">
        <f t="shared" ref="BC34:BC49" si="102">AZ34+BA34-BB34</f>
        <v>2520</v>
      </c>
      <c r="BE34" s="21" t="s">
        <v>35</v>
      </c>
      <c r="BF34" s="16">
        <v>2240</v>
      </c>
      <c r="BG34" s="50">
        <f t="shared" si="67"/>
        <v>2520</v>
      </c>
      <c r="BH34" s="49"/>
      <c r="BI34" s="49"/>
      <c r="BJ34" s="45">
        <f t="shared" ref="BJ34:BJ49" si="103">BG34+BH34-BI34</f>
        <v>2520</v>
      </c>
      <c r="BL34" s="21" t="s">
        <v>35</v>
      </c>
      <c r="BM34" s="16">
        <v>2240</v>
      </c>
      <c r="BN34" s="50">
        <f t="shared" si="68"/>
        <v>2520</v>
      </c>
      <c r="BO34" s="49"/>
      <c r="BP34" s="49"/>
      <c r="BQ34" s="45">
        <f t="shared" ref="BQ34:BQ49" si="104">BN34+BO34-BP34</f>
        <v>2520</v>
      </c>
      <c r="BS34" s="21" t="s">
        <v>35</v>
      </c>
      <c r="BT34" s="16">
        <v>2240</v>
      </c>
      <c r="BU34" s="50">
        <f t="shared" si="69"/>
        <v>2520</v>
      </c>
      <c r="BV34" s="49"/>
      <c r="BW34" s="49"/>
      <c r="BX34" s="45">
        <f t="shared" ref="BX34:BX49" si="105">BU34+BV34-BW34</f>
        <v>2520</v>
      </c>
      <c r="BZ34" s="21" t="s">
        <v>35</v>
      </c>
      <c r="CA34" s="16">
        <v>2240</v>
      </c>
      <c r="CB34" s="50">
        <f t="shared" si="70"/>
        <v>2520</v>
      </c>
      <c r="CC34" s="49"/>
      <c r="CD34" s="49"/>
      <c r="CE34" s="45">
        <f t="shared" ref="CE34:CE49" si="106">CB34+CC34-CD34</f>
        <v>2520</v>
      </c>
    </row>
    <row r="35" spans="1:83" s="27" customFormat="1" ht="15.75" thickBot="1">
      <c r="A35" s="24" t="s">
        <v>125</v>
      </c>
      <c r="B35" s="23">
        <v>2240</v>
      </c>
      <c r="C35" s="49">
        <v>600</v>
      </c>
      <c r="D35" s="49"/>
      <c r="E35" s="49"/>
      <c r="F35" s="45">
        <f t="shared" si="95"/>
        <v>600</v>
      </c>
      <c r="H35" s="24" t="s">
        <v>125</v>
      </c>
      <c r="I35" s="23">
        <v>2240</v>
      </c>
      <c r="J35" s="50">
        <f t="shared" si="60"/>
        <v>600</v>
      </c>
      <c r="K35" s="49"/>
      <c r="L35" s="121"/>
      <c r="M35" s="45">
        <f t="shared" si="96"/>
        <v>600</v>
      </c>
      <c r="O35" s="24" t="s">
        <v>125</v>
      </c>
      <c r="P35" s="23">
        <v>2240</v>
      </c>
      <c r="Q35" s="50">
        <f t="shared" si="61"/>
        <v>600</v>
      </c>
      <c r="R35" s="49"/>
      <c r="S35" s="49"/>
      <c r="T35" s="45">
        <f t="shared" si="97"/>
        <v>600</v>
      </c>
      <c r="U35" s="28"/>
      <c r="V35" s="24" t="s">
        <v>125</v>
      </c>
      <c r="W35" s="23">
        <v>2240</v>
      </c>
      <c r="X35" s="50">
        <f t="shared" si="62"/>
        <v>600</v>
      </c>
      <c r="Y35" s="49"/>
      <c r="Z35" s="121"/>
      <c r="AA35" s="45">
        <f t="shared" si="98"/>
        <v>600</v>
      </c>
      <c r="AC35" s="24" t="s">
        <v>125</v>
      </c>
      <c r="AD35" s="23">
        <v>2240</v>
      </c>
      <c r="AE35" s="50">
        <f t="shared" si="63"/>
        <v>600</v>
      </c>
      <c r="AF35" s="49"/>
      <c r="AG35" s="121"/>
      <c r="AH35" s="45">
        <f t="shared" si="99"/>
        <v>600</v>
      </c>
      <c r="AJ35" s="24" t="s">
        <v>125</v>
      </c>
      <c r="AK35" s="23">
        <v>2240</v>
      </c>
      <c r="AL35" s="50">
        <f t="shared" si="64"/>
        <v>600</v>
      </c>
      <c r="AM35" s="49"/>
      <c r="AN35" s="121"/>
      <c r="AO35" s="45">
        <f t="shared" si="100"/>
        <v>600</v>
      </c>
      <c r="AQ35" s="24" t="s">
        <v>125</v>
      </c>
      <c r="AR35" s="23">
        <v>2240</v>
      </c>
      <c r="AS35" s="50">
        <f t="shared" si="65"/>
        <v>600</v>
      </c>
      <c r="AT35" s="49"/>
      <c r="AU35" s="121"/>
      <c r="AV35" s="45">
        <f t="shared" si="101"/>
        <v>600</v>
      </c>
      <c r="AX35" s="24" t="s">
        <v>125</v>
      </c>
      <c r="AY35" s="23">
        <v>2240</v>
      </c>
      <c r="AZ35" s="50">
        <f t="shared" si="66"/>
        <v>600</v>
      </c>
      <c r="BA35" s="49"/>
      <c r="BB35" s="49"/>
      <c r="BC35" s="45">
        <f t="shared" si="102"/>
        <v>600</v>
      </c>
      <c r="BE35" s="24" t="s">
        <v>125</v>
      </c>
      <c r="BF35" s="23">
        <v>2240</v>
      </c>
      <c r="BG35" s="50">
        <f t="shared" si="67"/>
        <v>600</v>
      </c>
      <c r="BH35" s="49"/>
      <c r="BI35" s="49"/>
      <c r="BJ35" s="45">
        <f t="shared" si="103"/>
        <v>600</v>
      </c>
      <c r="BL35" s="24" t="s">
        <v>125</v>
      </c>
      <c r="BM35" s="23">
        <v>2240</v>
      </c>
      <c r="BN35" s="50">
        <f t="shared" si="68"/>
        <v>600</v>
      </c>
      <c r="BO35" s="49"/>
      <c r="BP35" s="49"/>
      <c r="BQ35" s="45">
        <f t="shared" si="104"/>
        <v>600</v>
      </c>
      <c r="BS35" s="24" t="s">
        <v>125</v>
      </c>
      <c r="BT35" s="23">
        <v>2240</v>
      </c>
      <c r="BU35" s="50">
        <f t="shared" si="69"/>
        <v>600</v>
      </c>
      <c r="BV35" s="49"/>
      <c r="BW35" s="49"/>
      <c r="BX35" s="45">
        <f t="shared" si="105"/>
        <v>600</v>
      </c>
      <c r="BZ35" s="24" t="s">
        <v>125</v>
      </c>
      <c r="CA35" s="23">
        <v>2240</v>
      </c>
      <c r="CB35" s="50">
        <f t="shared" si="70"/>
        <v>600</v>
      </c>
      <c r="CC35" s="49"/>
      <c r="CD35" s="49"/>
      <c r="CE35" s="45">
        <f t="shared" si="106"/>
        <v>600</v>
      </c>
    </row>
    <row r="36" spans="1:83" s="27" customFormat="1" ht="15.75" thickBot="1">
      <c r="A36" s="24" t="s">
        <v>141</v>
      </c>
      <c r="B36" s="23">
        <v>2240</v>
      </c>
      <c r="C36" s="49">
        <v>63260</v>
      </c>
      <c r="D36" s="49"/>
      <c r="E36" s="49"/>
      <c r="F36" s="45">
        <f t="shared" si="95"/>
        <v>63260</v>
      </c>
      <c r="H36" s="24" t="s">
        <v>141</v>
      </c>
      <c r="I36" s="23">
        <v>2240</v>
      </c>
      <c r="J36" s="50">
        <f t="shared" si="60"/>
        <v>63260</v>
      </c>
      <c r="K36" s="49"/>
      <c r="L36" s="121"/>
      <c r="M36" s="45">
        <f t="shared" si="96"/>
        <v>63260</v>
      </c>
      <c r="O36" s="24" t="s">
        <v>141</v>
      </c>
      <c r="P36" s="23">
        <v>2240</v>
      </c>
      <c r="Q36" s="50">
        <f t="shared" si="61"/>
        <v>63260</v>
      </c>
      <c r="R36" s="49"/>
      <c r="S36" s="49"/>
      <c r="T36" s="45">
        <f t="shared" si="97"/>
        <v>63260</v>
      </c>
      <c r="U36" s="28"/>
      <c r="V36" s="24" t="s">
        <v>141</v>
      </c>
      <c r="W36" s="23">
        <v>2240</v>
      </c>
      <c r="X36" s="50">
        <f t="shared" si="62"/>
        <v>63260</v>
      </c>
      <c r="Y36" s="49"/>
      <c r="Z36" s="121"/>
      <c r="AA36" s="45">
        <f t="shared" si="98"/>
        <v>63260</v>
      </c>
      <c r="AC36" s="24" t="s">
        <v>141</v>
      </c>
      <c r="AD36" s="23">
        <v>2240</v>
      </c>
      <c r="AE36" s="50">
        <f t="shared" si="63"/>
        <v>63260</v>
      </c>
      <c r="AF36" s="49"/>
      <c r="AG36" s="121"/>
      <c r="AH36" s="45">
        <f t="shared" si="99"/>
        <v>63260</v>
      </c>
      <c r="AJ36" s="24" t="s">
        <v>141</v>
      </c>
      <c r="AK36" s="23">
        <v>2240</v>
      </c>
      <c r="AL36" s="50">
        <f t="shared" si="64"/>
        <v>63260</v>
      </c>
      <c r="AM36" s="49"/>
      <c r="AN36" s="121"/>
      <c r="AO36" s="45">
        <f t="shared" si="100"/>
        <v>63260</v>
      </c>
      <c r="AQ36" s="24" t="s">
        <v>141</v>
      </c>
      <c r="AR36" s="23">
        <v>2240</v>
      </c>
      <c r="AS36" s="50">
        <f t="shared" si="65"/>
        <v>63260</v>
      </c>
      <c r="AT36" s="49"/>
      <c r="AU36" s="121"/>
      <c r="AV36" s="45">
        <f t="shared" si="101"/>
        <v>63260</v>
      </c>
      <c r="AX36" s="24" t="s">
        <v>141</v>
      </c>
      <c r="AY36" s="23">
        <v>2240</v>
      </c>
      <c r="AZ36" s="50">
        <f t="shared" si="66"/>
        <v>63260</v>
      </c>
      <c r="BA36" s="49"/>
      <c r="BB36" s="49"/>
      <c r="BC36" s="45">
        <f t="shared" si="102"/>
        <v>63260</v>
      </c>
      <c r="BE36" s="24" t="s">
        <v>141</v>
      </c>
      <c r="BF36" s="23">
        <v>2240</v>
      </c>
      <c r="BG36" s="50">
        <f t="shared" si="67"/>
        <v>63260</v>
      </c>
      <c r="BH36" s="49"/>
      <c r="BI36" s="49"/>
      <c r="BJ36" s="45">
        <f t="shared" si="103"/>
        <v>63260</v>
      </c>
      <c r="BL36" s="24" t="s">
        <v>141</v>
      </c>
      <c r="BM36" s="23">
        <v>2240</v>
      </c>
      <c r="BN36" s="50">
        <f t="shared" si="68"/>
        <v>63260</v>
      </c>
      <c r="BO36" s="49"/>
      <c r="BP36" s="49"/>
      <c r="BQ36" s="45">
        <f t="shared" si="104"/>
        <v>63260</v>
      </c>
      <c r="BS36" s="24" t="s">
        <v>141</v>
      </c>
      <c r="BT36" s="23">
        <v>2240</v>
      </c>
      <c r="BU36" s="50">
        <f t="shared" si="69"/>
        <v>63260</v>
      </c>
      <c r="BV36" s="49"/>
      <c r="BW36" s="49"/>
      <c r="BX36" s="45">
        <f t="shared" si="105"/>
        <v>63260</v>
      </c>
      <c r="BZ36" s="24" t="s">
        <v>141</v>
      </c>
      <c r="CA36" s="23">
        <v>2240</v>
      </c>
      <c r="CB36" s="50">
        <f t="shared" si="70"/>
        <v>63260</v>
      </c>
      <c r="CC36" s="49"/>
      <c r="CD36" s="49"/>
      <c r="CE36" s="45">
        <f t="shared" si="106"/>
        <v>63260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49"/>
      <c r="F37" s="45">
        <f t="shared" si="95"/>
        <v>1000</v>
      </c>
      <c r="H37" s="24" t="s">
        <v>127</v>
      </c>
      <c r="I37" s="23">
        <v>2240</v>
      </c>
      <c r="J37" s="50">
        <f t="shared" si="60"/>
        <v>1000</v>
      </c>
      <c r="K37" s="49"/>
      <c r="L37" s="121"/>
      <c r="M37" s="45">
        <f t="shared" si="96"/>
        <v>1000</v>
      </c>
      <c r="O37" s="24" t="s">
        <v>127</v>
      </c>
      <c r="P37" s="23">
        <v>2240</v>
      </c>
      <c r="Q37" s="50">
        <f t="shared" si="61"/>
        <v>1000</v>
      </c>
      <c r="R37" s="49"/>
      <c r="S37" s="49"/>
      <c r="T37" s="45">
        <f t="shared" si="97"/>
        <v>1000</v>
      </c>
      <c r="U37" s="28"/>
      <c r="V37" s="24" t="s">
        <v>127</v>
      </c>
      <c r="W37" s="23">
        <v>2240</v>
      </c>
      <c r="X37" s="50">
        <f t="shared" si="62"/>
        <v>1000</v>
      </c>
      <c r="Y37" s="49"/>
      <c r="Z37" s="121"/>
      <c r="AA37" s="45">
        <f t="shared" si="98"/>
        <v>1000</v>
      </c>
      <c r="AC37" s="24" t="s">
        <v>127</v>
      </c>
      <c r="AD37" s="23">
        <v>2240</v>
      </c>
      <c r="AE37" s="50">
        <f t="shared" si="63"/>
        <v>1000</v>
      </c>
      <c r="AF37" s="49"/>
      <c r="AG37" s="121"/>
      <c r="AH37" s="45">
        <f t="shared" si="99"/>
        <v>1000</v>
      </c>
      <c r="AJ37" s="24" t="s">
        <v>127</v>
      </c>
      <c r="AK37" s="23">
        <v>2240</v>
      </c>
      <c r="AL37" s="50">
        <f t="shared" si="64"/>
        <v>1000</v>
      </c>
      <c r="AM37" s="49"/>
      <c r="AN37" s="121"/>
      <c r="AO37" s="45">
        <f t="shared" si="100"/>
        <v>1000</v>
      </c>
      <c r="AQ37" s="24" t="s">
        <v>127</v>
      </c>
      <c r="AR37" s="23">
        <v>2240</v>
      </c>
      <c r="AS37" s="50">
        <f t="shared" si="65"/>
        <v>1000</v>
      </c>
      <c r="AT37" s="49"/>
      <c r="AU37" s="121"/>
      <c r="AV37" s="45">
        <f t="shared" si="101"/>
        <v>1000</v>
      </c>
      <c r="AX37" s="24" t="s">
        <v>127</v>
      </c>
      <c r="AY37" s="23">
        <v>2240</v>
      </c>
      <c r="AZ37" s="50">
        <f t="shared" si="66"/>
        <v>1000</v>
      </c>
      <c r="BA37" s="49"/>
      <c r="BB37" s="49"/>
      <c r="BC37" s="45">
        <f t="shared" si="102"/>
        <v>1000</v>
      </c>
      <c r="BE37" s="24" t="s">
        <v>127</v>
      </c>
      <c r="BF37" s="23">
        <v>2240</v>
      </c>
      <c r="BG37" s="50">
        <f t="shared" si="67"/>
        <v>1000</v>
      </c>
      <c r="BH37" s="49"/>
      <c r="BI37" s="49"/>
      <c r="BJ37" s="45">
        <f t="shared" si="103"/>
        <v>1000</v>
      </c>
      <c r="BL37" s="24" t="s">
        <v>127</v>
      </c>
      <c r="BM37" s="23">
        <v>2240</v>
      </c>
      <c r="BN37" s="50">
        <f t="shared" si="68"/>
        <v>1000</v>
      </c>
      <c r="BO37" s="49"/>
      <c r="BP37" s="49"/>
      <c r="BQ37" s="45">
        <f t="shared" si="104"/>
        <v>1000</v>
      </c>
      <c r="BS37" s="24" t="s">
        <v>127</v>
      </c>
      <c r="BT37" s="23">
        <v>2240</v>
      </c>
      <c r="BU37" s="50">
        <f t="shared" si="69"/>
        <v>1000</v>
      </c>
      <c r="BV37" s="49"/>
      <c r="BW37" s="49"/>
      <c r="BX37" s="45">
        <f t="shared" si="105"/>
        <v>1000</v>
      </c>
      <c r="BZ37" s="24" t="s">
        <v>127</v>
      </c>
      <c r="CA37" s="23">
        <v>2240</v>
      </c>
      <c r="CB37" s="50">
        <f t="shared" si="70"/>
        <v>1000</v>
      </c>
      <c r="CC37" s="49"/>
      <c r="CD37" s="49"/>
      <c r="CE37" s="45">
        <f t="shared" si="106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1650</v>
      </c>
      <c r="D38" s="49"/>
      <c r="E38" s="49"/>
      <c r="F38" s="45">
        <f t="shared" si="95"/>
        <v>1650</v>
      </c>
      <c r="H38" s="24" t="s">
        <v>128</v>
      </c>
      <c r="I38" s="23">
        <v>2240</v>
      </c>
      <c r="J38" s="50">
        <f t="shared" si="60"/>
        <v>1650</v>
      </c>
      <c r="K38" s="49"/>
      <c r="L38" s="121"/>
      <c r="M38" s="45">
        <f t="shared" si="96"/>
        <v>1650</v>
      </c>
      <c r="O38" s="24" t="s">
        <v>128</v>
      </c>
      <c r="P38" s="23">
        <v>2240</v>
      </c>
      <c r="Q38" s="50">
        <f t="shared" si="61"/>
        <v>1650</v>
      </c>
      <c r="R38" s="49"/>
      <c r="S38" s="49"/>
      <c r="T38" s="45">
        <f t="shared" si="97"/>
        <v>1650</v>
      </c>
      <c r="U38" s="28"/>
      <c r="V38" s="24" t="s">
        <v>128</v>
      </c>
      <c r="W38" s="23">
        <v>2240</v>
      </c>
      <c r="X38" s="50">
        <f t="shared" si="62"/>
        <v>1650</v>
      </c>
      <c r="Y38" s="49"/>
      <c r="Z38" s="121"/>
      <c r="AA38" s="45">
        <f t="shared" si="98"/>
        <v>1650</v>
      </c>
      <c r="AC38" s="24" t="s">
        <v>128</v>
      </c>
      <c r="AD38" s="23">
        <v>2240</v>
      </c>
      <c r="AE38" s="50">
        <f t="shared" si="63"/>
        <v>1650</v>
      </c>
      <c r="AF38" s="49"/>
      <c r="AG38" s="121"/>
      <c r="AH38" s="45">
        <f t="shared" si="99"/>
        <v>1650</v>
      </c>
      <c r="AJ38" s="24" t="s">
        <v>128</v>
      </c>
      <c r="AK38" s="23">
        <v>2240</v>
      </c>
      <c r="AL38" s="50">
        <f t="shared" si="64"/>
        <v>1650</v>
      </c>
      <c r="AM38" s="49"/>
      <c r="AN38" s="121"/>
      <c r="AO38" s="45">
        <f t="shared" si="100"/>
        <v>1650</v>
      </c>
      <c r="AQ38" s="24" t="s">
        <v>128</v>
      </c>
      <c r="AR38" s="23">
        <v>2240</v>
      </c>
      <c r="AS38" s="50">
        <f t="shared" si="65"/>
        <v>1650</v>
      </c>
      <c r="AT38" s="49"/>
      <c r="AU38" s="121"/>
      <c r="AV38" s="45">
        <f t="shared" si="101"/>
        <v>1650</v>
      </c>
      <c r="AX38" s="24" t="s">
        <v>128</v>
      </c>
      <c r="AY38" s="23">
        <v>2240</v>
      </c>
      <c r="AZ38" s="50">
        <f t="shared" si="66"/>
        <v>1650</v>
      </c>
      <c r="BA38" s="49"/>
      <c r="BB38" s="49"/>
      <c r="BC38" s="45">
        <f t="shared" si="102"/>
        <v>1650</v>
      </c>
      <c r="BE38" s="24" t="s">
        <v>128</v>
      </c>
      <c r="BF38" s="23">
        <v>2240</v>
      </c>
      <c r="BG38" s="50">
        <f t="shared" si="67"/>
        <v>1650</v>
      </c>
      <c r="BH38" s="49"/>
      <c r="BI38" s="49"/>
      <c r="BJ38" s="45">
        <f t="shared" si="103"/>
        <v>1650</v>
      </c>
      <c r="BL38" s="24" t="s">
        <v>128</v>
      </c>
      <c r="BM38" s="23">
        <v>2240</v>
      </c>
      <c r="BN38" s="50">
        <f t="shared" si="68"/>
        <v>1650</v>
      </c>
      <c r="BO38" s="49"/>
      <c r="BP38" s="49"/>
      <c r="BQ38" s="45">
        <f t="shared" si="104"/>
        <v>1650</v>
      </c>
      <c r="BS38" s="24" t="s">
        <v>128</v>
      </c>
      <c r="BT38" s="23">
        <v>2240</v>
      </c>
      <c r="BU38" s="50">
        <f t="shared" si="69"/>
        <v>1650</v>
      </c>
      <c r="BV38" s="49"/>
      <c r="BW38" s="49"/>
      <c r="BX38" s="45">
        <f t="shared" si="105"/>
        <v>1650</v>
      </c>
      <c r="BZ38" s="24" t="s">
        <v>128</v>
      </c>
      <c r="CA38" s="23">
        <v>2240</v>
      </c>
      <c r="CB38" s="50">
        <f t="shared" si="70"/>
        <v>1650</v>
      </c>
      <c r="CC38" s="49"/>
      <c r="CD38" s="49"/>
      <c r="CE38" s="45">
        <f t="shared" si="106"/>
        <v>1650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49"/>
      <c r="F39" s="45">
        <f t="shared" si="95"/>
        <v>1300</v>
      </c>
      <c r="H39" s="24" t="s">
        <v>129</v>
      </c>
      <c r="I39" s="23">
        <v>2240</v>
      </c>
      <c r="J39" s="50">
        <f t="shared" si="60"/>
        <v>1300</v>
      </c>
      <c r="K39" s="49"/>
      <c r="L39" s="121"/>
      <c r="M39" s="45">
        <f t="shared" si="96"/>
        <v>1300</v>
      </c>
      <c r="O39" s="24" t="s">
        <v>129</v>
      </c>
      <c r="P39" s="23">
        <v>2240</v>
      </c>
      <c r="Q39" s="50">
        <f t="shared" si="61"/>
        <v>1300</v>
      </c>
      <c r="R39" s="49"/>
      <c r="S39" s="49"/>
      <c r="T39" s="45">
        <f t="shared" si="97"/>
        <v>1300</v>
      </c>
      <c r="U39" s="28"/>
      <c r="V39" s="24" t="s">
        <v>129</v>
      </c>
      <c r="W39" s="23">
        <v>2240</v>
      </c>
      <c r="X39" s="50">
        <f t="shared" si="62"/>
        <v>1300</v>
      </c>
      <c r="Y39" s="49"/>
      <c r="Z39" s="121"/>
      <c r="AA39" s="45">
        <f t="shared" si="98"/>
        <v>1300</v>
      </c>
      <c r="AC39" s="24" t="s">
        <v>129</v>
      </c>
      <c r="AD39" s="23">
        <v>2240</v>
      </c>
      <c r="AE39" s="50">
        <f t="shared" si="63"/>
        <v>1300</v>
      </c>
      <c r="AF39" s="49"/>
      <c r="AG39" s="121"/>
      <c r="AH39" s="45">
        <f t="shared" si="99"/>
        <v>1300</v>
      </c>
      <c r="AJ39" s="24" t="s">
        <v>129</v>
      </c>
      <c r="AK39" s="23">
        <v>2240</v>
      </c>
      <c r="AL39" s="50">
        <f t="shared" si="64"/>
        <v>1300</v>
      </c>
      <c r="AM39" s="49"/>
      <c r="AN39" s="121"/>
      <c r="AO39" s="45">
        <f t="shared" si="100"/>
        <v>1300</v>
      </c>
      <c r="AQ39" s="24" t="s">
        <v>129</v>
      </c>
      <c r="AR39" s="23">
        <v>2240</v>
      </c>
      <c r="AS39" s="50">
        <f t="shared" si="65"/>
        <v>1300</v>
      </c>
      <c r="AT39" s="49"/>
      <c r="AU39" s="121"/>
      <c r="AV39" s="45">
        <f t="shared" si="101"/>
        <v>1300</v>
      </c>
      <c r="AX39" s="24" t="s">
        <v>129</v>
      </c>
      <c r="AY39" s="23">
        <v>2240</v>
      </c>
      <c r="AZ39" s="50">
        <f t="shared" si="66"/>
        <v>1300</v>
      </c>
      <c r="BA39" s="49"/>
      <c r="BB39" s="49"/>
      <c r="BC39" s="45">
        <f t="shared" si="102"/>
        <v>1300</v>
      </c>
      <c r="BE39" s="24" t="s">
        <v>129</v>
      </c>
      <c r="BF39" s="23">
        <v>2240</v>
      </c>
      <c r="BG39" s="50">
        <f t="shared" si="67"/>
        <v>1300</v>
      </c>
      <c r="BH39" s="49"/>
      <c r="BI39" s="49"/>
      <c r="BJ39" s="45">
        <f t="shared" si="103"/>
        <v>1300</v>
      </c>
      <c r="BL39" s="24" t="s">
        <v>129</v>
      </c>
      <c r="BM39" s="23">
        <v>2240</v>
      </c>
      <c r="BN39" s="50">
        <f t="shared" si="68"/>
        <v>1300</v>
      </c>
      <c r="BO39" s="49"/>
      <c r="BP39" s="49"/>
      <c r="BQ39" s="45">
        <f t="shared" si="104"/>
        <v>1300</v>
      </c>
      <c r="BS39" s="24" t="s">
        <v>129</v>
      </c>
      <c r="BT39" s="23">
        <v>2240</v>
      </c>
      <c r="BU39" s="50">
        <f t="shared" si="69"/>
        <v>1300</v>
      </c>
      <c r="BV39" s="49"/>
      <c r="BW39" s="49"/>
      <c r="BX39" s="45">
        <f t="shared" si="105"/>
        <v>1300</v>
      </c>
      <c r="BZ39" s="24" t="s">
        <v>129</v>
      </c>
      <c r="CA39" s="23">
        <v>2240</v>
      </c>
      <c r="CB39" s="50">
        <f t="shared" si="70"/>
        <v>1300</v>
      </c>
      <c r="CC39" s="49"/>
      <c r="CD39" s="49"/>
      <c r="CE39" s="45">
        <f t="shared" si="106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2688</v>
      </c>
      <c r="D40" s="49"/>
      <c r="E40" s="49"/>
      <c r="F40" s="45">
        <f t="shared" si="95"/>
        <v>2688</v>
      </c>
      <c r="H40" s="21" t="s">
        <v>41</v>
      </c>
      <c r="I40" s="16">
        <v>2240</v>
      </c>
      <c r="J40" s="50">
        <f t="shared" si="60"/>
        <v>2688</v>
      </c>
      <c r="K40" s="49"/>
      <c r="L40" s="121"/>
      <c r="M40" s="45">
        <f t="shared" si="96"/>
        <v>2688</v>
      </c>
      <c r="O40" s="21" t="s">
        <v>41</v>
      </c>
      <c r="P40" s="16">
        <v>2240</v>
      </c>
      <c r="Q40" s="50">
        <f t="shared" si="61"/>
        <v>2688</v>
      </c>
      <c r="R40" s="49"/>
      <c r="S40" s="49"/>
      <c r="T40" s="45">
        <f t="shared" si="97"/>
        <v>2688</v>
      </c>
      <c r="U40" s="28"/>
      <c r="V40" s="21" t="s">
        <v>41</v>
      </c>
      <c r="W40" s="16">
        <v>2240</v>
      </c>
      <c r="X40" s="50">
        <f t="shared" si="62"/>
        <v>2688</v>
      </c>
      <c r="Y40" s="49"/>
      <c r="Z40" s="121"/>
      <c r="AA40" s="45">
        <f t="shared" si="98"/>
        <v>2688</v>
      </c>
      <c r="AC40" s="21" t="s">
        <v>41</v>
      </c>
      <c r="AD40" s="16">
        <v>2240</v>
      </c>
      <c r="AE40" s="50">
        <f t="shared" si="63"/>
        <v>2688</v>
      </c>
      <c r="AF40" s="49"/>
      <c r="AG40" s="121"/>
      <c r="AH40" s="45">
        <f t="shared" si="99"/>
        <v>2688</v>
      </c>
      <c r="AJ40" s="21" t="s">
        <v>41</v>
      </c>
      <c r="AK40" s="16">
        <v>2240</v>
      </c>
      <c r="AL40" s="50">
        <f t="shared" si="64"/>
        <v>2688</v>
      </c>
      <c r="AM40" s="49"/>
      <c r="AN40" s="121"/>
      <c r="AO40" s="45">
        <f t="shared" si="100"/>
        <v>2688</v>
      </c>
      <c r="AQ40" s="21" t="s">
        <v>41</v>
      </c>
      <c r="AR40" s="16">
        <v>2240</v>
      </c>
      <c r="AS40" s="50">
        <f t="shared" si="65"/>
        <v>2688</v>
      </c>
      <c r="AT40" s="49"/>
      <c r="AU40" s="121">
        <f>1758.24+930</f>
        <v>2688.24</v>
      </c>
      <c r="AV40" s="45">
        <f t="shared" si="101"/>
        <v>-0.23999999999978172</v>
      </c>
      <c r="AX40" s="21" t="s">
        <v>41</v>
      </c>
      <c r="AY40" s="16">
        <v>2240</v>
      </c>
      <c r="AZ40" s="50">
        <f t="shared" si="66"/>
        <v>-0.23999999999978172</v>
      </c>
      <c r="BA40" s="49"/>
      <c r="BB40" s="49"/>
      <c r="BC40" s="45">
        <f t="shared" si="102"/>
        <v>-0.23999999999978172</v>
      </c>
      <c r="BE40" s="21" t="s">
        <v>41</v>
      </c>
      <c r="BF40" s="16">
        <v>2240</v>
      </c>
      <c r="BG40" s="50">
        <f t="shared" si="67"/>
        <v>-0.23999999999978172</v>
      </c>
      <c r="BH40" s="49"/>
      <c r="BI40" s="49"/>
      <c r="BJ40" s="45">
        <f t="shared" si="103"/>
        <v>-0.23999999999978172</v>
      </c>
      <c r="BL40" s="21" t="s">
        <v>41</v>
      </c>
      <c r="BM40" s="16">
        <v>2240</v>
      </c>
      <c r="BN40" s="50">
        <f t="shared" si="68"/>
        <v>-0.23999999999978172</v>
      </c>
      <c r="BO40" s="49"/>
      <c r="BP40" s="49"/>
      <c r="BQ40" s="45">
        <f t="shared" si="104"/>
        <v>-0.23999999999978172</v>
      </c>
      <c r="BS40" s="21" t="s">
        <v>41</v>
      </c>
      <c r="BT40" s="16">
        <v>2240</v>
      </c>
      <c r="BU40" s="50">
        <f t="shared" si="69"/>
        <v>-0.23999999999978172</v>
      </c>
      <c r="BV40" s="49"/>
      <c r="BW40" s="49"/>
      <c r="BX40" s="45">
        <f t="shared" si="105"/>
        <v>-0.23999999999978172</v>
      </c>
      <c r="BZ40" s="21" t="s">
        <v>41</v>
      </c>
      <c r="CA40" s="16">
        <v>2240</v>
      </c>
      <c r="CB40" s="50">
        <f t="shared" si="70"/>
        <v>-0.23999999999978172</v>
      </c>
      <c r="CC40" s="49"/>
      <c r="CD40" s="49"/>
      <c r="CE40" s="45">
        <f t="shared" si="106"/>
        <v>-0.23999999999978172</v>
      </c>
    </row>
    <row r="41" spans="1:83" s="27" customFormat="1" ht="15.75" customHeight="1" thickBot="1">
      <c r="A41" s="21" t="s">
        <v>47</v>
      </c>
      <c r="B41" s="16">
        <v>2240</v>
      </c>
      <c r="C41" s="49">
        <v>2700</v>
      </c>
      <c r="D41" s="49"/>
      <c r="E41" s="49"/>
      <c r="F41" s="45">
        <f t="shared" si="95"/>
        <v>2700</v>
      </c>
      <c r="H41" s="21" t="s">
        <v>47</v>
      </c>
      <c r="I41" s="16">
        <v>2240</v>
      </c>
      <c r="J41" s="50">
        <f t="shared" si="60"/>
        <v>2700</v>
      </c>
      <c r="K41" s="49"/>
      <c r="L41" s="121"/>
      <c r="M41" s="45">
        <f t="shared" si="96"/>
        <v>2700</v>
      </c>
      <c r="O41" s="21" t="s">
        <v>47</v>
      </c>
      <c r="P41" s="16">
        <v>2240</v>
      </c>
      <c r="Q41" s="50">
        <f t="shared" si="61"/>
        <v>2700</v>
      </c>
      <c r="R41" s="49"/>
      <c r="S41" s="49"/>
      <c r="T41" s="45">
        <f t="shared" si="97"/>
        <v>2700</v>
      </c>
      <c r="U41" s="28"/>
      <c r="V41" s="21" t="s">
        <v>47</v>
      </c>
      <c r="W41" s="16">
        <v>2240</v>
      </c>
      <c r="X41" s="50">
        <f t="shared" si="62"/>
        <v>2700</v>
      </c>
      <c r="Y41" s="49"/>
      <c r="Z41" s="121"/>
      <c r="AA41" s="45">
        <f t="shared" si="98"/>
        <v>2700</v>
      </c>
      <c r="AC41" s="21" t="s">
        <v>47</v>
      </c>
      <c r="AD41" s="16">
        <v>2240</v>
      </c>
      <c r="AE41" s="50">
        <f t="shared" si="63"/>
        <v>2700</v>
      </c>
      <c r="AF41" s="49"/>
      <c r="AG41" s="121"/>
      <c r="AH41" s="45">
        <f t="shared" si="99"/>
        <v>2700</v>
      </c>
      <c r="AJ41" s="21" t="s">
        <v>47</v>
      </c>
      <c r="AK41" s="16">
        <v>2240</v>
      </c>
      <c r="AL41" s="50">
        <f t="shared" si="64"/>
        <v>2700</v>
      </c>
      <c r="AM41" s="49"/>
      <c r="AN41" s="121"/>
      <c r="AO41" s="45">
        <f t="shared" si="100"/>
        <v>2700</v>
      </c>
      <c r="AQ41" s="21" t="s">
        <v>47</v>
      </c>
      <c r="AR41" s="16">
        <v>2240</v>
      </c>
      <c r="AS41" s="50">
        <f t="shared" si="65"/>
        <v>2700</v>
      </c>
      <c r="AT41" s="49"/>
      <c r="AU41" s="121"/>
      <c r="AV41" s="45">
        <f t="shared" si="101"/>
        <v>2700</v>
      </c>
      <c r="AX41" s="21" t="s">
        <v>47</v>
      </c>
      <c r="AY41" s="16">
        <v>2240</v>
      </c>
      <c r="AZ41" s="50">
        <f t="shared" si="66"/>
        <v>2700</v>
      </c>
      <c r="BA41" s="49"/>
      <c r="BB41" s="49"/>
      <c r="BC41" s="45">
        <f t="shared" si="102"/>
        <v>2700</v>
      </c>
      <c r="BE41" s="21" t="s">
        <v>47</v>
      </c>
      <c r="BF41" s="16">
        <v>2240</v>
      </c>
      <c r="BG41" s="50">
        <f t="shared" si="67"/>
        <v>2700</v>
      </c>
      <c r="BH41" s="49"/>
      <c r="BI41" s="49"/>
      <c r="BJ41" s="45">
        <f t="shared" si="103"/>
        <v>2700</v>
      </c>
      <c r="BL41" s="21" t="s">
        <v>47</v>
      </c>
      <c r="BM41" s="16">
        <v>2240</v>
      </c>
      <c r="BN41" s="50">
        <f t="shared" si="68"/>
        <v>2700</v>
      </c>
      <c r="BO41" s="49"/>
      <c r="BP41" s="49"/>
      <c r="BQ41" s="45">
        <f t="shared" si="104"/>
        <v>2700</v>
      </c>
      <c r="BS41" s="21" t="s">
        <v>47</v>
      </c>
      <c r="BT41" s="16">
        <v>2240</v>
      </c>
      <c r="BU41" s="50">
        <f t="shared" si="69"/>
        <v>2700</v>
      </c>
      <c r="BV41" s="49"/>
      <c r="BW41" s="49"/>
      <c r="BX41" s="45">
        <f t="shared" si="105"/>
        <v>2700</v>
      </c>
      <c r="BZ41" s="21" t="s">
        <v>47</v>
      </c>
      <c r="CA41" s="16">
        <v>2240</v>
      </c>
      <c r="CB41" s="50">
        <f t="shared" si="70"/>
        <v>2700</v>
      </c>
      <c r="CC41" s="49"/>
      <c r="CD41" s="49"/>
      <c r="CE41" s="45">
        <f t="shared" si="106"/>
        <v>2700</v>
      </c>
    </row>
    <row r="42" spans="1:83" s="129" customFormat="1" ht="15.75" customHeight="1" thickBot="1">
      <c r="A42" s="24"/>
      <c r="B42" s="23"/>
      <c r="C42" s="49"/>
      <c r="D42" s="49"/>
      <c r="E42" s="49"/>
      <c r="F42" s="31"/>
      <c r="H42" s="24"/>
      <c r="I42" s="23"/>
      <c r="J42" s="133"/>
      <c r="K42" s="49"/>
      <c r="L42" s="121"/>
      <c r="M42" s="31"/>
      <c r="O42" s="24"/>
      <c r="P42" s="23"/>
      <c r="Q42" s="133"/>
      <c r="R42" s="49"/>
      <c r="S42" s="49"/>
      <c r="T42" s="31"/>
      <c r="V42" s="24"/>
      <c r="W42" s="23"/>
      <c r="X42" s="133"/>
      <c r="Y42" s="49"/>
      <c r="Z42" s="121"/>
      <c r="AA42" s="31"/>
      <c r="AC42" s="24" t="s">
        <v>159</v>
      </c>
      <c r="AD42" s="23">
        <v>2240</v>
      </c>
      <c r="AE42" s="133">
        <v>360</v>
      </c>
      <c r="AF42" s="49"/>
      <c r="AG42" s="121">
        <v>360</v>
      </c>
      <c r="AH42" s="45">
        <f t="shared" si="99"/>
        <v>0</v>
      </c>
      <c r="AJ42" s="24"/>
      <c r="AK42" s="23"/>
      <c r="AL42" s="133"/>
      <c r="AM42" s="49"/>
      <c r="AN42" s="121"/>
      <c r="AO42" s="31"/>
      <c r="AQ42" s="24"/>
      <c r="AR42" s="23"/>
      <c r="AS42" s="133"/>
      <c r="AT42" s="49"/>
      <c r="AU42" s="121"/>
      <c r="AV42" s="31"/>
      <c r="AX42" s="24"/>
      <c r="AY42" s="23"/>
      <c r="AZ42" s="133"/>
      <c r="BA42" s="49"/>
      <c r="BB42" s="49"/>
      <c r="BC42" s="31"/>
      <c r="BE42" s="24"/>
      <c r="BF42" s="23"/>
      <c r="BG42" s="133"/>
      <c r="BH42" s="49"/>
      <c r="BI42" s="49"/>
      <c r="BJ42" s="31"/>
      <c r="BL42" s="24"/>
      <c r="BM42" s="23"/>
      <c r="BN42" s="133"/>
      <c r="BO42" s="49"/>
      <c r="BP42" s="49"/>
      <c r="BQ42" s="31"/>
      <c r="BS42" s="24"/>
      <c r="BT42" s="23"/>
      <c r="BU42" s="133"/>
      <c r="BV42" s="49"/>
      <c r="BW42" s="49"/>
      <c r="BX42" s="31"/>
      <c r="BZ42" s="24"/>
      <c r="CA42" s="23"/>
      <c r="CB42" s="133"/>
      <c r="CC42" s="49"/>
      <c r="CD42" s="49"/>
      <c r="CE42" s="31"/>
    </row>
    <row r="43" spans="1:83" s="27" customFormat="1" ht="15.75" customHeight="1" thickBot="1">
      <c r="A43" s="21" t="s">
        <v>45</v>
      </c>
      <c r="B43" s="16">
        <v>2240</v>
      </c>
      <c r="C43" s="49">
        <v>970</v>
      </c>
      <c r="D43" s="49"/>
      <c r="E43" s="49"/>
      <c r="F43" s="45">
        <f t="shared" si="95"/>
        <v>970</v>
      </c>
      <c r="H43" s="21" t="s">
        <v>45</v>
      </c>
      <c r="I43" s="16">
        <v>2240</v>
      </c>
      <c r="J43" s="50">
        <f t="shared" si="60"/>
        <v>970</v>
      </c>
      <c r="K43" s="49"/>
      <c r="L43" s="121">
        <v>970</v>
      </c>
      <c r="M43" s="45">
        <f t="shared" si="96"/>
        <v>0</v>
      </c>
      <c r="O43" s="21" t="s">
        <v>45</v>
      </c>
      <c r="P43" s="16">
        <v>2240</v>
      </c>
      <c r="Q43" s="50">
        <f t="shared" si="61"/>
        <v>0</v>
      </c>
      <c r="R43" s="49"/>
      <c r="S43" s="49"/>
      <c r="T43" s="45">
        <f t="shared" si="97"/>
        <v>0</v>
      </c>
      <c r="U43" s="28"/>
      <c r="V43" s="21" t="s">
        <v>45</v>
      </c>
      <c r="W43" s="16">
        <v>2240</v>
      </c>
      <c r="X43" s="50">
        <f t="shared" si="62"/>
        <v>0</v>
      </c>
      <c r="Y43" s="49"/>
      <c r="Z43" s="121"/>
      <c r="AA43" s="45">
        <f t="shared" si="98"/>
        <v>0</v>
      </c>
      <c r="AC43" s="21" t="s">
        <v>45</v>
      </c>
      <c r="AD43" s="16">
        <v>2240</v>
      </c>
      <c r="AE43" s="50">
        <f t="shared" si="63"/>
        <v>0</v>
      </c>
      <c r="AF43" s="49"/>
      <c r="AG43" s="121"/>
      <c r="AH43" s="45">
        <f t="shared" si="99"/>
        <v>0</v>
      </c>
      <c r="AJ43" s="21" t="s">
        <v>45</v>
      </c>
      <c r="AK43" s="16">
        <v>2240</v>
      </c>
      <c r="AL43" s="50">
        <f t="shared" si="64"/>
        <v>0</v>
      </c>
      <c r="AM43" s="49"/>
      <c r="AN43" s="121"/>
      <c r="AO43" s="45">
        <f t="shared" si="100"/>
        <v>0</v>
      </c>
      <c r="AQ43" s="21" t="s">
        <v>45</v>
      </c>
      <c r="AR43" s="16">
        <v>2240</v>
      </c>
      <c r="AS43" s="50">
        <f t="shared" si="65"/>
        <v>0</v>
      </c>
      <c r="AT43" s="49"/>
      <c r="AU43" s="121"/>
      <c r="AV43" s="45">
        <f t="shared" si="101"/>
        <v>0</v>
      </c>
      <c r="AX43" s="21" t="s">
        <v>45</v>
      </c>
      <c r="AY43" s="16">
        <v>2240</v>
      </c>
      <c r="AZ43" s="50">
        <f t="shared" si="66"/>
        <v>0</v>
      </c>
      <c r="BA43" s="49"/>
      <c r="BB43" s="49"/>
      <c r="BC43" s="45">
        <f t="shared" si="102"/>
        <v>0</v>
      </c>
      <c r="BE43" s="21" t="s">
        <v>45</v>
      </c>
      <c r="BF43" s="16">
        <v>2240</v>
      </c>
      <c r="BG43" s="50">
        <f t="shared" si="67"/>
        <v>0</v>
      </c>
      <c r="BH43" s="49"/>
      <c r="BI43" s="49"/>
      <c r="BJ43" s="45">
        <f t="shared" si="103"/>
        <v>0</v>
      </c>
      <c r="BL43" s="21" t="s">
        <v>45</v>
      </c>
      <c r="BM43" s="16">
        <v>2240</v>
      </c>
      <c r="BN43" s="50">
        <f t="shared" si="68"/>
        <v>0</v>
      </c>
      <c r="BO43" s="49"/>
      <c r="BP43" s="49"/>
      <c r="BQ43" s="45">
        <f t="shared" si="104"/>
        <v>0</v>
      </c>
      <c r="BS43" s="21" t="s">
        <v>45</v>
      </c>
      <c r="BT43" s="16">
        <v>2240</v>
      </c>
      <c r="BU43" s="50">
        <f t="shared" si="69"/>
        <v>0</v>
      </c>
      <c r="BV43" s="49"/>
      <c r="BW43" s="49"/>
      <c r="BX43" s="45">
        <f t="shared" si="105"/>
        <v>0</v>
      </c>
      <c r="BZ43" s="21" t="s">
        <v>45</v>
      </c>
      <c r="CA43" s="16">
        <v>2240</v>
      </c>
      <c r="CB43" s="50">
        <f t="shared" si="70"/>
        <v>0</v>
      </c>
      <c r="CC43" s="49"/>
      <c r="CD43" s="49"/>
      <c r="CE43" s="45">
        <f t="shared" si="106"/>
        <v>0</v>
      </c>
    </row>
    <row r="44" spans="1:83" s="27" customFormat="1" ht="15.75" customHeight="1" thickBot="1">
      <c r="A44" s="21" t="s">
        <v>43</v>
      </c>
      <c r="B44" s="16">
        <v>2240</v>
      </c>
      <c r="C44" s="49">
        <v>2040</v>
      </c>
      <c r="D44" s="49"/>
      <c r="E44" s="49"/>
      <c r="F44" s="45">
        <f t="shared" si="95"/>
        <v>2040</v>
      </c>
      <c r="H44" s="21" t="s">
        <v>43</v>
      </c>
      <c r="I44" s="16">
        <v>2240</v>
      </c>
      <c r="J44" s="50">
        <f t="shared" si="60"/>
        <v>2040</v>
      </c>
      <c r="K44" s="49"/>
      <c r="L44" s="121"/>
      <c r="M44" s="45">
        <f t="shared" si="96"/>
        <v>2040</v>
      </c>
      <c r="O44" s="21" t="s">
        <v>43</v>
      </c>
      <c r="P44" s="16">
        <v>2240</v>
      </c>
      <c r="Q44" s="50">
        <f t="shared" si="61"/>
        <v>2040</v>
      </c>
      <c r="R44" s="49"/>
      <c r="S44" s="49"/>
      <c r="T44" s="45">
        <f t="shared" si="97"/>
        <v>2040</v>
      </c>
      <c r="U44" s="28"/>
      <c r="V44" s="21" t="s">
        <v>43</v>
      </c>
      <c r="W44" s="16">
        <v>2240</v>
      </c>
      <c r="X44" s="50">
        <f t="shared" si="62"/>
        <v>2040</v>
      </c>
      <c r="Y44" s="49"/>
      <c r="Z44" s="121"/>
      <c r="AA44" s="45">
        <f t="shared" si="98"/>
        <v>2040</v>
      </c>
      <c r="AC44" s="21" t="s">
        <v>43</v>
      </c>
      <c r="AD44" s="16">
        <v>2240</v>
      </c>
      <c r="AE44" s="50">
        <f t="shared" si="63"/>
        <v>2040</v>
      </c>
      <c r="AF44" s="49"/>
      <c r="AG44" s="121"/>
      <c r="AH44" s="45">
        <f t="shared" si="99"/>
        <v>2040</v>
      </c>
      <c r="AJ44" s="21" t="s">
        <v>43</v>
      </c>
      <c r="AK44" s="16">
        <v>2240</v>
      </c>
      <c r="AL44" s="50">
        <f t="shared" si="64"/>
        <v>2040</v>
      </c>
      <c r="AM44" s="49"/>
      <c r="AN44" s="121"/>
      <c r="AO44" s="45">
        <f t="shared" si="100"/>
        <v>2040</v>
      </c>
      <c r="AQ44" s="21" t="s">
        <v>43</v>
      </c>
      <c r="AR44" s="16">
        <v>2240</v>
      </c>
      <c r="AS44" s="50">
        <f t="shared" si="65"/>
        <v>2040</v>
      </c>
      <c r="AT44" s="49"/>
      <c r="AU44" s="121">
        <v>2040</v>
      </c>
      <c r="AV44" s="45">
        <f t="shared" si="101"/>
        <v>0</v>
      </c>
      <c r="AX44" s="21" t="s">
        <v>43</v>
      </c>
      <c r="AY44" s="16">
        <v>2240</v>
      </c>
      <c r="AZ44" s="50">
        <f t="shared" si="66"/>
        <v>0</v>
      </c>
      <c r="BA44" s="49"/>
      <c r="BB44" s="49"/>
      <c r="BC44" s="45">
        <f t="shared" si="102"/>
        <v>0</v>
      </c>
      <c r="BE44" s="21" t="s">
        <v>43</v>
      </c>
      <c r="BF44" s="16">
        <v>2240</v>
      </c>
      <c r="BG44" s="50">
        <f t="shared" si="67"/>
        <v>0</v>
      </c>
      <c r="BH44" s="49"/>
      <c r="BI44" s="49"/>
      <c r="BJ44" s="45">
        <f t="shared" si="103"/>
        <v>0</v>
      </c>
      <c r="BL44" s="21" t="s">
        <v>43</v>
      </c>
      <c r="BM44" s="16">
        <v>2240</v>
      </c>
      <c r="BN44" s="50">
        <f t="shared" si="68"/>
        <v>0</v>
      </c>
      <c r="BO44" s="49"/>
      <c r="BP44" s="49"/>
      <c r="BQ44" s="45">
        <f t="shared" si="104"/>
        <v>0</v>
      </c>
      <c r="BS44" s="21" t="s">
        <v>43</v>
      </c>
      <c r="BT44" s="16">
        <v>2240</v>
      </c>
      <c r="BU44" s="50">
        <f t="shared" si="69"/>
        <v>0</v>
      </c>
      <c r="BV44" s="49"/>
      <c r="BW44" s="49"/>
      <c r="BX44" s="45">
        <f t="shared" si="105"/>
        <v>0</v>
      </c>
      <c r="BZ44" s="21" t="s">
        <v>43</v>
      </c>
      <c r="CA44" s="16">
        <v>2240</v>
      </c>
      <c r="CB44" s="50">
        <f t="shared" si="70"/>
        <v>0</v>
      </c>
      <c r="CC44" s="49"/>
      <c r="CD44" s="49"/>
      <c r="CE44" s="45">
        <f t="shared" si="106"/>
        <v>0</v>
      </c>
    </row>
    <row r="45" spans="1:83" s="27" customFormat="1" ht="15.75" customHeight="1" thickBot="1">
      <c r="A45" s="21" t="s">
        <v>37</v>
      </c>
      <c r="B45" s="16">
        <v>2240</v>
      </c>
      <c r="C45" s="49">
        <v>12600</v>
      </c>
      <c r="D45" s="49"/>
      <c r="E45" s="49"/>
      <c r="F45" s="45">
        <f t="shared" si="95"/>
        <v>12600</v>
      </c>
      <c r="H45" s="21" t="s">
        <v>37</v>
      </c>
      <c r="I45" s="16">
        <v>2240</v>
      </c>
      <c r="J45" s="50">
        <f t="shared" si="60"/>
        <v>12600</v>
      </c>
      <c r="K45" s="49"/>
      <c r="L45" s="121">
        <v>260.86</v>
      </c>
      <c r="M45" s="45">
        <f t="shared" si="96"/>
        <v>12339.14</v>
      </c>
      <c r="O45" s="21" t="s">
        <v>37</v>
      </c>
      <c r="P45" s="16">
        <v>2240</v>
      </c>
      <c r="Q45" s="50">
        <f t="shared" si="61"/>
        <v>12339.14</v>
      </c>
      <c r="R45" s="49"/>
      <c r="S45" s="49"/>
      <c r="T45" s="45">
        <f t="shared" si="97"/>
        <v>12339.14</v>
      </c>
      <c r="U45" s="28"/>
      <c r="V45" s="21" t="s">
        <v>37</v>
      </c>
      <c r="W45" s="16">
        <v>2240</v>
      </c>
      <c r="X45" s="50">
        <f t="shared" si="62"/>
        <v>12339.14</v>
      </c>
      <c r="Y45" s="49"/>
      <c r="Z45" s="121">
        <v>1610.86</v>
      </c>
      <c r="AA45" s="45">
        <f t="shared" si="98"/>
        <v>10728.279999999999</v>
      </c>
      <c r="AC45" s="21" t="s">
        <v>37</v>
      </c>
      <c r="AD45" s="16">
        <v>2240</v>
      </c>
      <c r="AE45" s="50">
        <f t="shared" si="63"/>
        <v>10728.279999999999</v>
      </c>
      <c r="AF45" s="49"/>
      <c r="AG45" s="121">
        <v>139.52000000000001</v>
      </c>
      <c r="AH45" s="45">
        <f t="shared" si="99"/>
        <v>10588.759999999998</v>
      </c>
      <c r="AJ45" s="21" t="s">
        <v>37</v>
      </c>
      <c r="AK45" s="16">
        <v>2240</v>
      </c>
      <c r="AL45" s="50">
        <f t="shared" si="64"/>
        <v>10588.759999999998</v>
      </c>
      <c r="AM45" s="49"/>
      <c r="AN45" s="121"/>
      <c r="AO45" s="45">
        <f t="shared" si="100"/>
        <v>10588.759999999998</v>
      </c>
      <c r="AQ45" s="21" t="s">
        <v>37</v>
      </c>
      <c r="AR45" s="16">
        <v>2240</v>
      </c>
      <c r="AS45" s="50">
        <f t="shared" si="65"/>
        <v>10588.759999999998</v>
      </c>
      <c r="AT45" s="49"/>
      <c r="AU45" s="121"/>
      <c r="AV45" s="45">
        <f t="shared" si="101"/>
        <v>10588.759999999998</v>
      </c>
      <c r="AX45" s="21" t="s">
        <v>37</v>
      </c>
      <c r="AY45" s="16">
        <v>2240</v>
      </c>
      <c r="AZ45" s="50">
        <f t="shared" si="66"/>
        <v>10588.759999999998</v>
      </c>
      <c r="BA45" s="49"/>
      <c r="BB45" s="49"/>
      <c r="BC45" s="45">
        <f t="shared" si="102"/>
        <v>10588.759999999998</v>
      </c>
      <c r="BE45" s="21" t="s">
        <v>37</v>
      </c>
      <c r="BF45" s="16">
        <v>2240</v>
      </c>
      <c r="BG45" s="50">
        <f t="shared" si="67"/>
        <v>10588.759999999998</v>
      </c>
      <c r="BH45" s="49"/>
      <c r="BI45" s="49"/>
      <c r="BJ45" s="45">
        <f t="shared" si="103"/>
        <v>10588.759999999998</v>
      </c>
      <c r="BL45" s="21" t="s">
        <v>37</v>
      </c>
      <c r="BM45" s="16">
        <v>2240</v>
      </c>
      <c r="BN45" s="50">
        <f t="shared" si="68"/>
        <v>10588.759999999998</v>
      </c>
      <c r="BO45" s="49"/>
      <c r="BP45" s="49"/>
      <c r="BQ45" s="45">
        <f t="shared" si="104"/>
        <v>10588.759999999998</v>
      </c>
      <c r="BS45" s="21" t="s">
        <v>37</v>
      </c>
      <c r="BT45" s="16">
        <v>2240</v>
      </c>
      <c r="BU45" s="50">
        <f t="shared" si="69"/>
        <v>10588.759999999998</v>
      </c>
      <c r="BV45" s="49"/>
      <c r="BW45" s="49"/>
      <c r="BX45" s="45">
        <f t="shared" si="105"/>
        <v>10588.759999999998</v>
      </c>
      <c r="BZ45" s="21" t="s">
        <v>37</v>
      </c>
      <c r="CA45" s="16">
        <v>2240</v>
      </c>
      <c r="CB45" s="50">
        <f t="shared" si="70"/>
        <v>10588.759999999998</v>
      </c>
      <c r="CC45" s="49"/>
      <c r="CD45" s="49"/>
      <c r="CE45" s="45">
        <f t="shared" si="106"/>
        <v>10588.759999999998</v>
      </c>
    </row>
    <row r="46" spans="1:83" s="88" customFormat="1" ht="15.75" customHeight="1" thickBot="1">
      <c r="A46" s="34" t="s">
        <v>143</v>
      </c>
      <c r="B46" s="16">
        <v>2240</v>
      </c>
      <c r="C46" s="49"/>
      <c r="D46" s="49"/>
      <c r="E46" s="49"/>
      <c r="F46" s="45">
        <f t="shared" si="95"/>
        <v>0</v>
      </c>
      <c r="H46" s="34" t="s">
        <v>143</v>
      </c>
      <c r="I46" s="16">
        <v>2240</v>
      </c>
      <c r="J46" s="50">
        <f t="shared" si="60"/>
        <v>0</v>
      </c>
      <c r="K46" s="49"/>
      <c r="L46" s="121"/>
      <c r="M46" s="45">
        <f t="shared" si="96"/>
        <v>0</v>
      </c>
      <c r="O46" s="34" t="s">
        <v>143</v>
      </c>
      <c r="P46" s="16">
        <v>2240</v>
      </c>
      <c r="Q46" s="50">
        <f t="shared" si="61"/>
        <v>0</v>
      </c>
      <c r="R46" s="49"/>
      <c r="S46" s="49"/>
      <c r="T46" s="45">
        <f t="shared" si="97"/>
        <v>0</v>
      </c>
      <c r="V46" s="34" t="s">
        <v>143</v>
      </c>
      <c r="W46" s="16">
        <v>2240</v>
      </c>
      <c r="X46" s="50">
        <f t="shared" si="62"/>
        <v>0</v>
      </c>
      <c r="Y46" s="49">
        <v>64000</v>
      </c>
      <c r="Z46" s="121"/>
      <c r="AA46" s="45">
        <f t="shared" si="98"/>
        <v>64000</v>
      </c>
      <c r="AC46" s="34" t="s">
        <v>143</v>
      </c>
      <c r="AD46" s="16">
        <v>2240</v>
      </c>
      <c r="AE46" s="50">
        <f t="shared" si="63"/>
        <v>64000</v>
      </c>
      <c r="AF46" s="49"/>
      <c r="AG46" s="121">
        <v>64000</v>
      </c>
      <c r="AH46" s="45">
        <f t="shared" si="99"/>
        <v>0</v>
      </c>
      <c r="AJ46" s="34" t="s">
        <v>143</v>
      </c>
      <c r="AK46" s="16">
        <v>2240</v>
      </c>
      <c r="AL46" s="50">
        <f t="shared" si="64"/>
        <v>0</v>
      </c>
      <c r="AM46" s="49"/>
      <c r="AN46" s="121"/>
      <c r="AO46" s="45">
        <f t="shared" si="100"/>
        <v>0</v>
      </c>
      <c r="AQ46" s="34" t="s">
        <v>143</v>
      </c>
      <c r="AR46" s="16">
        <v>2240</v>
      </c>
      <c r="AS46" s="50">
        <f t="shared" si="65"/>
        <v>0</v>
      </c>
      <c r="AT46" s="49"/>
      <c r="AU46" s="121"/>
      <c r="AV46" s="45">
        <f t="shared" si="101"/>
        <v>0</v>
      </c>
      <c r="AX46" s="34" t="s">
        <v>143</v>
      </c>
      <c r="AY46" s="16">
        <v>2240</v>
      </c>
      <c r="AZ46" s="50">
        <f t="shared" si="66"/>
        <v>0</v>
      </c>
      <c r="BA46" s="49"/>
      <c r="BB46" s="49"/>
      <c r="BC46" s="45">
        <f t="shared" si="102"/>
        <v>0</v>
      </c>
      <c r="BE46" s="34" t="s">
        <v>143</v>
      </c>
      <c r="BF46" s="16">
        <v>2240</v>
      </c>
      <c r="BG46" s="50">
        <f t="shared" si="67"/>
        <v>0</v>
      </c>
      <c r="BH46" s="49"/>
      <c r="BI46" s="49"/>
      <c r="BJ46" s="45">
        <f t="shared" si="103"/>
        <v>0</v>
      </c>
      <c r="BL46" s="34" t="s">
        <v>143</v>
      </c>
      <c r="BM46" s="16">
        <v>2240</v>
      </c>
      <c r="BN46" s="50">
        <f t="shared" si="68"/>
        <v>0</v>
      </c>
      <c r="BO46" s="49"/>
      <c r="BP46" s="49"/>
      <c r="BQ46" s="45">
        <f t="shared" si="104"/>
        <v>0</v>
      </c>
      <c r="BS46" s="34" t="s">
        <v>143</v>
      </c>
      <c r="BT46" s="16">
        <v>2240</v>
      </c>
      <c r="BU46" s="50">
        <f t="shared" si="69"/>
        <v>0</v>
      </c>
      <c r="BV46" s="49"/>
      <c r="BW46" s="49"/>
      <c r="BX46" s="45">
        <f t="shared" si="105"/>
        <v>0</v>
      </c>
      <c r="BZ46" s="34" t="s">
        <v>143</v>
      </c>
      <c r="CA46" s="16">
        <v>2240</v>
      </c>
      <c r="CB46" s="50">
        <f t="shared" si="70"/>
        <v>0</v>
      </c>
      <c r="CC46" s="49"/>
      <c r="CD46" s="49"/>
      <c r="CE46" s="45">
        <f t="shared" si="106"/>
        <v>0</v>
      </c>
    </row>
    <row r="47" spans="1:83" s="88" customFormat="1" ht="15.75" customHeight="1" thickBot="1">
      <c r="A47" s="34" t="s">
        <v>144</v>
      </c>
      <c r="B47" s="16">
        <v>2240</v>
      </c>
      <c r="C47" s="49"/>
      <c r="D47" s="49"/>
      <c r="E47" s="49"/>
      <c r="F47" s="45">
        <f t="shared" si="95"/>
        <v>0</v>
      </c>
      <c r="H47" s="34" t="s">
        <v>144</v>
      </c>
      <c r="I47" s="16">
        <v>2240</v>
      </c>
      <c r="J47" s="50">
        <f t="shared" si="60"/>
        <v>0</v>
      </c>
      <c r="K47" s="49"/>
      <c r="L47" s="121"/>
      <c r="M47" s="45">
        <f t="shared" si="96"/>
        <v>0</v>
      </c>
      <c r="O47" s="34" t="s">
        <v>144</v>
      </c>
      <c r="P47" s="16">
        <v>2240</v>
      </c>
      <c r="Q47" s="50">
        <f t="shared" si="61"/>
        <v>0</v>
      </c>
      <c r="R47" s="49"/>
      <c r="S47" s="49"/>
      <c r="T47" s="45">
        <f t="shared" si="97"/>
        <v>0</v>
      </c>
      <c r="V47" s="34" t="s">
        <v>144</v>
      </c>
      <c r="W47" s="16">
        <v>2240</v>
      </c>
      <c r="X47" s="50">
        <f t="shared" si="62"/>
        <v>0</v>
      </c>
      <c r="Y47" s="49"/>
      <c r="Z47" s="121"/>
      <c r="AA47" s="45">
        <f t="shared" si="98"/>
        <v>0</v>
      </c>
      <c r="AC47" s="34" t="s">
        <v>144</v>
      </c>
      <c r="AD47" s="16">
        <v>2240</v>
      </c>
      <c r="AE47" s="50">
        <f t="shared" si="63"/>
        <v>0</v>
      </c>
      <c r="AF47" s="49"/>
      <c r="AG47" s="121"/>
      <c r="AH47" s="45">
        <f t="shared" si="99"/>
        <v>0</v>
      </c>
      <c r="AJ47" s="34" t="s">
        <v>144</v>
      </c>
      <c r="AK47" s="16">
        <v>2240</v>
      </c>
      <c r="AL47" s="50">
        <f t="shared" si="64"/>
        <v>0</v>
      </c>
      <c r="AM47" s="49"/>
      <c r="AN47" s="121"/>
      <c r="AO47" s="45">
        <f t="shared" si="100"/>
        <v>0</v>
      </c>
      <c r="AQ47" s="34" t="s">
        <v>144</v>
      </c>
      <c r="AR47" s="16">
        <v>2240</v>
      </c>
      <c r="AS47" s="50">
        <f t="shared" si="65"/>
        <v>0</v>
      </c>
      <c r="AT47" s="49"/>
      <c r="AU47" s="121"/>
      <c r="AV47" s="45">
        <f t="shared" si="101"/>
        <v>0</v>
      </c>
      <c r="AX47" s="34" t="s">
        <v>144</v>
      </c>
      <c r="AY47" s="16">
        <v>2240</v>
      </c>
      <c r="AZ47" s="50">
        <f t="shared" si="66"/>
        <v>0</v>
      </c>
      <c r="BA47" s="49"/>
      <c r="BB47" s="49"/>
      <c r="BC47" s="45">
        <f t="shared" si="102"/>
        <v>0</v>
      </c>
      <c r="BE47" s="34" t="s">
        <v>144</v>
      </c>
      <c r="BF47" s="16">
        <v>2240</v>
      </c>
      <c r="BG47" s="50">
        <f t="shared" si="67"/>
        <v>0</v>
      </c>
      <c r="BH47" s="49"/>
      <c r="BI47" s="49"/>
      <c r="BJ47" s="45">
        <f t="shared" si="103"/>
        <v>0</v>
      </c>
      <c r="BL47" s="34" t="s">
        <v>144</v>
      </c>
      <c r="BM47" s="16">
        <v>2240</v>
      </c>
      <c r="BN47" s="50">
        <f t="shared" si="68"/>
        <v>0</v>
      </c>
      <c r="BO47" s="49"/>
      <c r="BP47" s="49"/>
      <c r="BQ47" s="45">
        <f t="shared" si="104"/>
        <v>0</v>
      </c>
      <c r="BS47" s="34" t="s">
        <v>144</v>
      </c>
      <c r="BT47" s="16">
        <v>2240</v>
      </c>
      <c r="BU47" s="50">
        <f t="shared" si="69"/>
        <v>0</v>
      </c>
      <c r="BV47" s="49"/>
      <c r="BW47" s="49"/>
      <c r="BX47" s="45">
        <f t="shared" si="105"/>
        <v>0</v>
      </c>
      <c r="BZ47" s="34" t="s">
        <v>144</v>
      </c>
      <c r="CA47" s="16">
        <v>2240</v>
      </c>
      <c r="CB47" s="50">
        <f t="shared" si="70"/>
        <v>0</v>
      </c>
      <c r="CC47" s="49"/>
      <c r="CD47" s="49"/>
      <c r="CE47" s="45">
        <f t="shared" si="106"/>
        <v>0</v>
      </c>
    </row>
    <row r="48" spans="1:83" s="88" customFormat="1" ht="15.75" customHeight="1" thickBot="1">
      <c r="A48" s="89" t="s">
        <v>146</v>
      </c>
      <c r="B48" s="23">
        <v>2240</v>
      </c>
      <c r="C48" s="49"/>
      <c r="D48" s="49"/>
      <c r="E48" s="49"/>
      <c r="F48" s="45">
        <f t="shared" si="95"/>
        <v>0</v>
      </c>
      <c r="H48" s="89" t="s">
        <v>146</v>
      </c>
      <c r="I48" s="23">
        <v>2240</v>
      </c>
      <c r="J48" s="50">
        <f t="shared" si="60"/>
        <v>0</v>
      </c>
      <c r="K48" s="49"/>
      <c r="L48" s="121"/>
      <c r="M48" s="45">
        <f t="shared" si="96"/>
        <v>0</v>
      </c>
      <c r="O48" s="89" t="s">
        <v>146</v>
      </c>
      <c r="P48" s="23">
        <v>2240</v>
      </c>
      <c r="Q48" s="50">
        <f t="shared" si="61"/>
        <v>0</v>
      </c>
      <c r="R48" s="49"/>
      <c r="S48" s="49"/>
      <c r="T48" s="45">
        <f t="shared" si="97"/>
        <v>0</v>
      </c>
      <c r="V48" s="89" t="s">
        <v>146</v>
      </c>
      <c r="W48" s="23">
        <v>2240</v>
      </c>
      <c r="X48" s="50">
        <f t="shared" si="62"/>
        <v>0</v>
      </c>
      <c r="Y48" s="49"/>
      <c r="Z48" s="121"/>
      <c r="AA48" s="45">
        <f t="shared" si="98"/>
        <v>0</v>
      </c>
      <c r="AC48" s="89" t="s">
        <v>146</v>
      </c>
      <c r="AD48" s="23">
        <v>2240</v>
      </c>
      <c r="AE48" s="50">
        <f t="shared" si="63"/>
        <v>0</v>
      </c>
      <c r="AF48" s="49"/>
      <c r="AG48" s="121"/>
      <c r="AH48" s="45">
        <f t="shared" si="99"/>
        <v>0</v>
      </c>
      <c r="AJ48" s="89" t="s">
        <v>146</v>
      </c>
      <c r="AK48" s="23">
        <v>2240</v>
      </c>
      <c r="AL48" s="50">
        <f t="shared" si="64"/>
        <v>0</v>
      </c>
      <c r="AM48" s="49"/>
      <c r="AN48" s="121"/>
      <c r="AO48" s="45">
        <f t="shared" si="100"/>
        <v>0</v>
      </c>
      <c r="AQ48" s="89" t="s">
        <v>146</v>
      </c>
      <c r="AR48" s="23">
        <v>2240</v>
      </c>
      <c r="AS48" s="50">
        <f t="shared" si="65"/>
        <v>0</v>
      </c>
      <c r="AT48" s="49"/>
      <c r="AU48" s="121"/>
      <c r="AV48" s="45">
        <f t="shared" si="101"/>
        <v>0</v>
      </c>
      <c r="AX48" s="89" t="s">
        <v>146</v>
      </c>
      <c r="AY48" s="23">
        <v>2240</v>
      </c>
      <c r="AZ48" s="50">
        <f t="shared" si="66"/>
        <v>0</v>
      </c>
      <c r="BA48" s="49"/>
      <c r="BB48" s="49"/>
      <c r="BC48" s="45">
        <f t="shared" si="102"/>
        <v>0</v>
      </c>
      <c r="BE48" s="89" t="s">
        <v>146</v>
      </c>
      <c r="BF48" s="23">
        <v>2240</v>
      </c>
      <c r="BG48" s="50">
        <f t="shared" si="67"/>
        <v>0</v>
      </c>
      <c r="BH48" s="49"/>
      <c r="BI48" s="49"/>
      <c r="BJ48" s="45">
        <f t="shared" si="103"/>
        <v>0</v>
      </c>
      <c r="BL48" s="89" t="s">
        <v>146</v>
      </c>
      <c r="BM48" s="23">
        <v>2240</v>
      </c>
      <c r="BN48" s="50">
        <f t="shared" si="68"/>
        <v>0</v>
      </c>
      <c r="BO48" s="49"/>
      <c r="BP48" s="49"/>
      <c r="BQ48" s="45">
        <f t="shared" si="104"/>
        <v>0</v>
      </c>
      <c r="BS48" s="89" t="s">
        <v>146</v>
      </c>
      <c r="BT48" s="23">
        <v>2240</v>
      </c>
      <c r="BU48" s="50">
        <f t="shared" si="69"/>
        <v>0</v>
      </c>
      <c r="BV48" s="49"/>
      <c r="BW48" s="49"/>
      <c r="BX48" s="45">
        <f t="shared" si="105"/>
        <v>0</v>
      </c>
      <c r="BZ48" s="89" t="s">
        <v>146</v>
      </c>
      <c r="CA48" s="23">
        <v>2240</v>
      </c>
      <c r="CB48" s="50">
        <f t="shared" si="70"/>
        <v>0</v>
      </c>
      <c r="CC48" s="49"/>
      <c r="CD48" s="49"/>
      <c r="CE48" s="45">
        <f t="shared" si="106"/>
        <v>0</v>
      </c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48"/>
      <c r="F49" s="45">
        <f t="shared" si="95"/>
        <v>0</v>
      </c>
      <c r="H49" s="21" t="s">
        <v>34</v>
      </c>
      <c r="I49" s="16">
        <v>2240</v>
      </c>
      <c r="J49" s="50">
        <f t="shared" si="60"/>
        <v>0</v>
      </c>
      <c r="K49" s="48"/>
      <c r="L49" s="121"/>
      <c r="M49" s="45">
        <f t="shared" si="96"/>
        <v>0</v>
      </c>
      <c r="O49" s="21" t="s">
        <v>34</v>
      </c>
      <c r="P49" s="16">
        <v>2240</v>
      </c>
      <c r="Q49" s="50">
        <f t="shared" si="61"/>
        <v>0</v>
      </c>
      <c r="R49" s="48"/>
      <c r="S49" s="48"/>
      <c r="T49" s="45">
        <f t="shared" si="97"/>
        <v>0</v>
      </c>
      <c r="U49" s="28"/>
      <c r="V49" s="21" t="s">
        <v>34</v>
      </c>
      <c r="W49" s="16">
        <v>2240</v>
      </c>
      <c r="X49" s="50">
        <f t="shared" si="62"/>
        <v>0</v>
      </c>
      <c r="Y49" s="48"/>
      <c r="Z49" s="121"/>
      <c r="AA49" s="45">
        <f t="shared" si="98"/>
        <v>0</v>
      </c>
      <c r="AC49" s="21" t="s">
        <v>34</v>
      </c>
      <c r="AD49" s="16">
        <v>2240</v>
      </c>
      <c r="AE49" s="50">
        <f t="shared" si="63"/>
        <v>0</v>
      </c>
      <c r="AF49" s="48"/>
      <c r="AG49" s="121"/>
      <c r="AH49" s="45">
        <f t="shared" si="99"/>
        <v>0</v>
      </c>
      <c r="AJ49" s="21" t="s">
        <v>34</v>
      </c>
      <c r="AK49" s="16">
        <v>2240</v>
      </c>
      <c r="AL49" s="50">
        <f t="shared" si="64"/>
        <v>0</v>
      </c>
      <c r="AM49" s="48"/>
      <c r="AN49" s="121"/>
      <c r="AO49" s="45">
        <f t="shared" si="100"/>
        <v>0</v>
      </c>
      <c r="AQ49" s="21" t="s">
        <v>34</v>
      </c>
      <c r="AR49" s="16">
        <v>2240</v>
      </c>
      <c r="AS49" s="50">
        <f t="shared" si="65"/>
        <v>0</v>
      </c>
      <c r="AT49" s="48"/>
      <c r="AU49" s="121"/>
      <c r="AV49" s="45">
        <f t="shared" si="101"/>
        <v>0</v>
      </c>
      <c r="AX49" s="21" t="s">
        <v>34</v>
      </c>
      <c r="AY49" s="16">
        <v>2240</v>
      </c>
      <c r="AZ49" s="50">
        <f t="shared" si="66"/>
        <v>0</v>
      </c>
      <c r="BA49" s="48"/>
      <c r="BB49" s="48"/>
      <c r="BC49" s="45">
        <f t="shared" si="102"/>
        <v>0</v>
      </c>
      <c r="BE49" s="21" t="s">
        <v>34</v>
      </c>
      <c r="BF49" s="16">
        <v>2240</v>
      </c>
      <c r="BG49" s="50">
        <f t="shared" si="67"/>
        <v>0</v>
      </c>
      <c r="BH49" s="48"/>
      <c r="BI49" s="48"/>
      <c r="BJ49" s="45">
        <f t="shared" si="103"/>
        <v>0</v>
      </c>
      <c r="BL49" s="21" t="s">
        <v>34</v>
      </c>
      <c r="BM49" s="16">
        <v>2240</v>
      </c>
      <c r="BN49" s="50">
        <f t="shared" si="68"/>
        <v>0</v>
      </c>
      <c r="BO49" s="48"/>
      <c r="BP49" s="48"/>
      <c r="BQ49" s="45">
        <f t="shared" si="104"/>
        <v>0</v>
      </c>
      <c r="BS49" s="21" t="s">
        <v>34</v>
      </c>
      <c r="BT49" s="16">
        <v>2240</v>
      </c>
      <c r="BU49" s="50">
        <f t="shared" si="69"/>
        <v>0</v>
      </c>
      <c r="BV49" s="48"/>
      <c r="BW49" s="48"/>
      <c r="BX49" s="45">
        <f t="shared" si="105"/>
        <v>0</v>
      </c>
      <c r="BZ49" s="21" t="s">
        <v>34</v>
      </c>
      <c r="CA49" s="16">
        <v>2240</v>
      </c>
      <c r="CB49" s="50">
        <f t="shared" si="70"/>
        <v>0</v>
      </c>
      <c r="CC49" s="48"/>
      <c r="CD49" s="48"/>
      <c r="CE49" s="45">
        <f t="shared" si="106"/>
        <v>0</v>
      </c>
    </row>
    <row r="50" spans="1:83" s="112" customFormat="1" ht="15.75" customHeight="1" thickBot="1">
      <c r="A50" s="29" t="s">
        <v>50</v>
      </c>
      <c r="B50" s="30">
        <v>2270</v>
      </c>
      <c r="C50" s="47">
        <f>SUM(C51:C55)</f>
        <v>1400703</v>
      </c>
      <c r="D50" s="47">
        <f t="shared" ref="D50:E50" si="107">SUM(D51:D55)</f>
        <v>0</v>
      </c>
      <c r="E50" s="120">
        <f t="shared" si="107"/>
        <v>1466.16</v>
      </c>
      <c r="F50" s="47">
        <f t="shared" ref="F50" si="108">C50+D50-E50</f>
        <v>1399236.84</v>
      </c>
      <c r="H50" s="29" t="s">
        <v>50</v>
      </c>
      <c r="I50" s="30">
        <v>2270</v>
      </c>
      <c r="J50" s="47">
        <f>SUM(J51:J55)</f>
        <v>1399236.84</v>
      </c>
      <c r="K50" s="120">
        <f>SUM(K51:K55)</f>
        <v>102</v>
      </c>
      <c r="L50" s="120">
        <f>SUM(L51:L55)</f>
        <v>364495.67300000001</v>
      </c>
      <c r="M50" s="47">
        <f t="shared" ref="M50" si="109">J50+K50-L50</f>
        <v>1034843.1670000001</v>
      </c>
      <c r="O50" s="29" t="s">
        <v>50</v>
      </c>
      <c r="P50" s="30">
        <v>2270</v>
      </c>
      <c r="Q50" s="47">
        <f>SUM(Q51:Q55)</f>
        <v>1034843.167</v>
      </c>
      <c r="R50" s="47">
        <f>SUM(R51:R55)</f>
        <v>0</v>
      </c>
      <c r="S50" s="120">
        <f>SUM(S51:S55)</f>
        <v>1466.16</v>
      </c>
      <c r="T50" s="47">
        <f t="shared" ref="T50" si="110">Q50+R50-S50</f>
        <v>1033377.007</v>
      </c>
      <c r="V50" s="29" t="s">
        <v>50</v>
      </c>
      <c r="W50" s="30">
        <v>2270</v>
      </c>
      <c r="X50" s="47">
        <f>SUM(X51:X55)</f>
        <v>1033377.0070000001</v>
      </c>
      <c r="Y50" s="47">
        <f>SUM(Y51:Y55)</f>
        <v>0</v>
      </c>
      <c r="Z50" s="120">
        <f>SUM(Z51:Z55)</f>
        <v>364394.63</v>
      </c>
      <c r="AA50" s="47">
        <f t="shared" ref="AA50" si="111">X50+Y50-Z50</f>
        <v>668982.37700000009</v>
      </c>
      <c r="AC50" s="29" t="s">
        <v>50</v>
      </c>
      <c r="AD50" s="30">
        <v>2270</v>
      </c>
      <c r="AE50" s="47">
        <f>SUM(AE51:AE55)</f>
        <v>668982.37699999998</v>
      </c>
      <c r="AF50" s="47">
        <f>SUM(AF51:AF55)</f>
        <v>0</v>
      </c>
      <c r="AG50" s="120">
        <f>SUM(AG51:AG55)</f>
        <v>183487.60000000003</v>
      </c>
      <c r="AH50" s="47">
        <f t="shared" ref="AH50" si="112">AE50+AF50-AG50</f>
        <v>485494.77699999994</v>
      </c>
      <c r="AJ50" s="29" t="s">
        <v>50</v>
      </c>
      <c r="AK50" s="30">
        <v>2270</v>
      </c>
      <c r="AL50" s="47">
        <f>SUM(AL51:AL55)</f>
        <v>485494.77699999983</v>
      </c>
      <c r="AM50" s="47">
        <f>SUM(AM51:AM55)</f>
        <v>0</v>
      </c>
      <c r="AN50" s="120">
        <f>SUM(AN51:AN55)</f>
        <v>12606.439999999999</v>
      </c>
      <c r="AO50" s="47">
        <f t="shared" ref="AO50" si="113">AL50+AM50-AN50</f>
        <v>472888.33699999982</v>
      </c>
      <c r="AQ50" s="29" t="s">
        <v>50</v>
      </c>
      <c r="AR50" s="30">
        <v>2270</v>
      </c>
      <c r="AS50" s="47">
        <f>SUM(AS51:AS55)</f>
        <v>472888.33699999994</v>
      </c>
      <c r="AT50" s="47">
        <f>SUM(AT51:AT55)</f>
        <v>0</v>
      </c>
      <c r="AU50" s="120">
        <f>SUM(AU51:AU55)</f>
        <v>671.73</v>
      </c>
      <c r="AV50" s="47">
        <f t="shared" ref="AV50" si="114">AS50+AT50-AU50</f>
        <v>472216.60699999996</v>
      </c>
      <c r="AX50" s="29" t="s">
        <v>50</v>
      </c>
      <c r="AY50" s="30">
        <v>2270</v>
      </c>
      <c r="AZ50" s="47">
        <f>SUM(AZ51:AZ55)</f>
        <v>472216.6069999999</v>
      </c>
      <c r="BA50" s="47">
        <f>SUM(BA51:BA55)</f>
        <v>0</v>
      </c>
      <c r="BB50" s="47">
        <f>SUM(BB51:BB55)</f>
        <v>0</v>
      </c>
      <c r="BC50" s="47">
        <f t="shared" ref="BC50" si="115">AZ50+BA50-BB50</f>
        <v>472216.6069999999</v>
      </c>
      <c r="BE50" s="29" t="s">
        <v>50</v>
      </c>
      <c r="BF50" s="30">
        <v>2270</v>
      </c>
      <c r="BG50" s="47">
        <f>SUM(BG51:BG55)</f>
        <v>472216.6069999999</v>
      </c>
      <c r="BH50" s="47">
        <f>SUM(BH51:BH55)</f>
        <v>0</v>
      </c>
      <c r="BI50" s="47">
        <f>SUM(BI51:BI55)</f>
        <v>0</v>
      </c>
      <c r="BJ50" s="47">
        <f t="shared" ref="BJ50" si="116">BG50+BH50-BI50</f>
        <v>472216.6069999999</v>
      </c>
      <c r="BL50" s="29" t="s">
        <v>50</v>
      </c>
      <c r="BM50" s="30">
        <v>2270</v>
      </c>
      <c r="BN50" s="47">
        <f>SUM(BN51:BN55)</f>
        <v>472216.6069999999</v>
      </c>
      <c r="BO50" s="47">
        <f>SUM(BO51:BO55)</f>
        <v>0</v>
      </c>
      <c r="BP50" s="47">
        <f>SUM(BP51:BP55)</f>
        <v>0</v>
      </c>
      <c r="BQ50" s="47">
        <f t="shared" ref="BQ50" si="117">BN50+BO50-BP50</f>
        <v>472216.6069999999</v>
      </c>
      <c r="BS50" s="29" t="s">
        <v>50</v>
      </c>
      <c r="BT50" s="30">
        <v>2270</v>
      </c>
      <c r="BU50" s="47">
        <f>SUM(BU51:BU55)</f>
        <v>472216.6069999999</v>
      </c>
      <c r="BV50" s="47">
        <f>SUM(BV51:BV55)</f>
        <v>0</v>
      </c>
      <c r="BW50" s="47">
        <f>SUM(BW51:BW55)</f>
        <v>0</v>
      </c>
      <c r="BX50" s="47">
        <f t="shared" ref="BX50" si="118">BU50+BV50-BW50</f>
        <v>472216.6069999999</v>
      </c>
      <c r="BZ50" s="29" t="s">
        <v>50</v>
      </c>
      <c r="CA50" s="30">
        <v>2270</v>
      </c>
      <c r="CB50" s="47">
        <f>SUM(CB51:CB55)</f>
        <v>472216.6069999999</v>
      </c>
      <c r="CC50" s="47">
        <f>SUM(CC51:CC55)</f>
        <v>0</v>
      </c>
      <c r="CD50" s="47">
        <f>SUM(CD51:CD55)</f>
        <v>0</v>
      </c>
      <c r="CE50" s="47">
        <f t="shared" ref="CE50" si="119">CB50+CC50-CD50</f>
        <v>472216.6069999999</v>
      </c>
    </row>
    <row r="51" spans="1:83" s="27" customFormat="1" ht="15.75" customHeight="1" thickBot="1">
      <c r="A51" s="21" t="s">
        <v>38</v>
      </c>
      <c r="B51" s="16">
        <v>2271</v>
      </c>
      <c r="C51" s="50">
        <v>1291759</v>
      </c>
      <c r="D51" s="50"/>
      <c r="E51" s="119"/>
      <c r="F51" s="45">
        <f t="shared" ref="F51:F65" si="120">C51+D51-E51</f>
        <v>1291759</v>
      </c>
      <c r="H51" s="21" t="s">
        <v>38</v>
      </c>
      <c r="I51" s="16">
        <v>2271</v>
      </c>
      <c r="J51" s="50">
        <f t="shared" si="60"/>
        <v>1291759</v>
      </c>
      <c r="K51" s="119"/>
      <c r="L51" s="119">
        <v>349763.79</v>
      </c>
      <c r="M51" s="45">
        <f t="shared" ref="M51:M65" si="121">J51+K51-L51</f>
        <v>941995.21</v>
      </c>
      <c r="O51" s="21" t="s">
        <v>38</v>
      </c>
      <c r="P51" s="16">
        <v>2271</v>
      </c>
      <c r="Q51" s="50">
        <f t="shared" ref="Q51:Q65" si="122">M51</f>
        <v>941995.21</v>
      </c>
      <c r="R51" s="50"/>
      <c r="S51" s="119"/>
      <c r="T51" s="45">
        <f t="shared" ref="T51:T65" si="123">Q51+R51-S51</f>
        <v>941995.21</v>
      </c>
      <c r="U51" s="28"/>
      <c r="V51" s="21" t="s">
        <v>38</v>
      </c>
      <c r="W51" s="16">
        <v>2271</v>
      </c>
      <c r="X51" s="50">
        <f t="shared" ref="X51:X65" si="124">T51</f>
        <v>941995.21</v>
      </c>
      <c r="Y51" s="50"/>
      <c r="Z51" s="119">
        <v>349763.79</v>
      </c>
      <c r="AA51" s="45">
        <f t="shared" ref="AA51:AA65" si="125">X51+Y51-Z51</f>
        <v>592231.41999999993</v>
      </c>
      <c r="AC51" s="21" t="s">
        <v>38</v>
      </c>
      <c r="AD51" s="16">
        <v>2271</v>
      </c>
      <c r="AE51" s="50">
        <f t="shared" ref="AE51:AE65" si="126">AA51</f>
        <v>592231.41999999993</v>
      </c>
      <c r="AF51" s="50"/>
      <c r="AG51" s="119">
        <v>159313.91</v>
      </c>
      <c r="AH51" s="45">
        <f t="shared" ref="AH51:AH65" si="127">AE51+AF51-AG51</f>
        <v>432917.50999999989</v>
      </c>
      <c r="AJ51" s="21" t="s">
        <v>38</v>
      </c>
      <c r="AK51" s="16">
        <v>2271</v>
      </c>
      <c r="AL51" s="50">
        <f t="shared" ref="AL51:AL65" si="128">AH51</f>
        <v>432917.50999999989</v>
      </c>
      <c r="AM51" s="50"/>
      <c r="AN51" s="119"/>
      <c r="AO51" s="45">
        <f t="shared" ref="AO51:AO65" si="129">AL51+AM51-AN51</f>
        <v>432917.50999999989</v>
      </c>
      <c r="AQ51" s="21" t="s">
        <v>38</v>
      </c>
      <c r="AR51" s="16">
        <v>2271</v>
      </c>
      <c r="AS51" s="50">
        <f t="shared" ref="AS51:AS65" si="130">AO51</f>
        <v>432917.50999999989</v>
      </c>
      <c r="AT51" s="50"/>
      <c r="AU51" s="119"/>
      <c r="AV51" s="45">
        <f t="shared" ref="AV51:AV65" si="131">AS51+AT51-AU51</f>
        <v>432917.50999999989</v>
      </c>
      <c r="AX51" s="21" t="s">
        <v>38</v>
      </c>
      <c r="AY51" s="16">
        <v>2271</v>
      </c>
      <c r="AZ51" s="50">
        <f t="shared" ref="AZ51:AZ65" si="132">AV51</f>
        <v>432917.50999999989</v>
      </c>
      <c r="BA51" s="50"/>
      <c r="BB51" s="50"/>
      <c r="BC51" s="45">
        <f t="shared" ref="BC51:BC65" si="133">AZ51+BA51-BB51</f>
        <v>432917.50999999989</v>
      </c>
      <c r="BE51" s="21" t="s">
        <v>38</v>
      </c>
      <c r="BF51" s="16">
        <v>2271</v>
      </c>
      <c r="BG51" s="50">
        <f t="shared" ref="BG51:BG65" si="134">BC51</f>
        <v>432917.50999999989</v>
      </c>
      <c r="BH51" s="50"/>
      <c r="BI51" s="50"/>
      <c r="BJ51" s="45">
        <f t="shared" ref="BJ51:BJ65" si="135">BG51+BH51-BI51</f>
        <v>432917.50999999989</v>
      </c>
      <c r="BL51" s="21" t="s">
        <v>38</v>
      </c>
      <c r="BM51" s="16">
        <v>2271</v>
      </c>
      <c r="BN51" s="50">
        <f t="shared" ref="BN51:BN65" si="136">BJ51</f>
        <v>432917.50999999989</v>
      </c>
      <c r="BO51" s="50"/>
      <c r="BP51" s="50"/>
      <c r="BQ51" s="45">
        <f t="shared" ref="BQ51:BQ65" si="137">BN51+BO51-BP51</f>
        <v>432917.50999999989</v>
      </c>
      <c r="BS51" s="21" t="s">
        <v>38</v>
      </c>
      <c r="BT51" s="16">
        <v>2271</v>
      </c>
      <c r="BU51" s="50">
        <f t="shared" ref="BU51:BU65" si="138">BQ51</f>
        <v>432917.50999999989</v>
      </c>
      <c r="BV51" s="50"/>
      <c r="BW51" s="50"/>
      <c r="BX51" s="45">
        <f t="shared" ref="BX51:BX65" si="139">BU51+BV51-BW51</f>
        <v>432917.50999999989</v>
      </c>
      <c r="BZ51" s="21" t="s">
        <v>38</v>
      </c>
      <c r="CA51" s="16">
        <v>2271</v>
      </c>
      <c r="CB51" s="50">
        <f t="shared" ref="CB51:CB65" si="140">BX51</f>
        <v>432917.50999999989</v>
      </c>
      <c r="CC51" s="50"/>
      <c r="CD51" s="50"/>
      <c r="CE51" s="45">
        <f t="shared" ref="CE51:CE65" si="141">CB51+CC51-CD51</f>
        <v>432917.50999999989</v>
      </c>
    </row>
    <row r="52" spans="1:83" s="27" customFormat="1" ht="15.75" customHeight="1" thickBot="1">
      <c r="A52" s="21" t="s">
        <v>39</v>
      </c>
      <c r="B52" s="16">
        <v>2272</v>
      </c>
      <c r="C52" s="50">
        <v>11685</v>
      </c>
      <c r="D52" s="50"/>
      <c r="E52" s="119">
        <v>1466.16</v>
      </c>
      <c r="F52" s="45">
        <f t="shared" si="120"/>
        <v>10218.84</v>
      </c>
      <c r="H52" s="21" t="s">
        <v>39</v>
      </c>
      <c r="I52" s="16">
        <v>2272</v>
      </c>
      <c r="J52" s="50">
        <f t="shared" si="60"/>
        <v>10218.84</v>
      </c>
      <c r="K52" s="119"/>
      <c r="L52" s="119">
        <v>1833.52</v>
      </c>
      <c r="M52" s="45">
        <f t="shared" si="121"/>
        <v>8385.32</v>
      </c>
      <c r="O52" s="21" t="s">
        <v>39</v>
      </c>
      <c r="P52" s="16">
        <v>2272</v>
      </c>
      <c r="Q52" s="50">
        <f t="shared" si="122"/>
        <v>8385.32</v>
      </c>
      <c r="R52" s="50"/>
      <c r="S52" s="119">
        <v>1466.16</v>
      </c>
      <c r="T52" s="45">
        <f t="shared" si="123"/>
        <v>6919.16</v>
      </c>
      <c r="U52" s="28"/>
      <c r="V52" s="21" t="s">
        <v>39</v>
      </c>
      <c r="W52" s="16">
        <v>2272</v>
      </c>
      <c r="X52" s="50">
        <f t="shared" si="124"/>
        <v>6919.16</v>
      </c>
      <c r="Y52" s="50"/>
      <c r="Z52" s="119">
        <v>1833.52</v>
      </c>
      <c r="AA52" s="45">
        <f t="shared" si="125"/>
        <v>5085.6399999999994</v>
      </c>
      <c r="AC52" s="21" t="s">
        <v>39</v>
      </c>
      <c r="AD52" s="16">
        <v>2272</v>
      </c>
      <c r="AE52" s="50">
        <f t="shared" si="126"/>
        <v>5085.6399999999994</v>
      </c>
      <c r="AF52" s="50"/>
      <c r="AG52" s="119">
        <v>720.29</v>
      </c>
      <c r="AH52" s="45">
        <f t="shared" si="127"/>
        <v>4365.3499999999995</v>
      </c>
      <c r="AJ52" s="21" t="s">
        <v>39</v>
      </c>
      <c r="AK52" s="16">
        <v>2272</v>
      </c>
      <c r="AL52" s="50">
        <f t="shared" si="128"/>
        <v>4365.3499999999995</v>
      </c>
      <c r="AM52" s="50"/>
      <c r="AN52" s="119">
        <v>1216.9000000000001</v>
      </c>
      <c r="AO52" s="45">
        <f t="shared" si="129"/>
        <v>3148.4499999999994</v>
      </c>
      <c r="AQ52" s="21" t="s">
        <v>39</v>
      </c>
      <c r="AR52" s="16">
        <v>2272</v>
      </c>
      <c r="AS52" s="50">
        <f t="shared" si="130"/>
        <v>3148.4499999999994</v>
      </c>
      <c r="AT52" s="50"/>
      <c r="AU52" s="119">
        <v>671.73</v>
      </c>
      <c r="AV52" s="45">
        <f t="shared" si="131"/>
        <v>2476.7199999999993</v>
      </c>
      <c r="AX52" s="21" t="s">
        <v>39</v>
      </c>
      <c r="AY52" s="16">
        <v>2272</v>
      </c>
      <c r="AZ52" s="50">
        <f t="shared" si="132"/>
        <v>2476.7199999999993</v>
      </c>
      <c r="BA52" s="50"/>
      <c r="BB52" s="50"/>
      <c r="BC52" s="45">
        <f t="shared" si="133"/>
        <v>2476.7199999999993</v>
      </c>
      <c r="BE52" s="21" t="s">
        <v>39</v>
      </c>
      <c r="BF52" s="16">
        <v>2272</v>
      </c>
      <c r="BG52" s="50">
        <f t="shared" si="134"/>
        <v>2476.7199999999993</v>
      </c>
      <c r="BH52" s="50"/>
      <c r="BI52" s="50"/>
      <c r="BJ52" s="45">
        <f t="shared" si="135"/>
        <v>2476.7199999999993</v>
      </c>
      <c r="BL52" s="21" t="s">
        <v>39</v>
      </c>
      <c r="BM52" s="16">
        <v>2272</v>
      </c>
      <c r="BN52" s="50">
        <f t="shared" si="136"/>
        <v>2476.7199999999993</v>
      </c>
      <c r="BO52" s="50"/>
      <c r="BP52" s="50"/>
      <c r="BQ52" s="45">
        <f t="shared" si="137"/>
        <v>2476.7199999999993</v>
      </c>
      <c r="BS52" s="21" t="s">
        <v>39</v>
      </c>
      <c r="BT52" s="16">
        <v>2272</v>
      </c>
      <c r="BU52" s="50">
        <f t="shared" si="138"/>
        <v>2476.7199999999993</v>
      </c>
      <c r="BV52" s="50"/>
      <c r="BW52" s="50"/>
      <c r="BX52" s="45">
        <f t="shared" si="139"/>
        <v>2476.7199999999993</v>
      </c>
      <c r="BZ52" s="21" t="s">
        <v>39</v>
      </c>
      <c r="CA52" s="16">
        <v>2272</v>
      </c>
      <c r="CB52" s="50">
        <f t="shared" si="140"/>
        <v>2476.7199999999993</v>
      </c>
      <c r="CC52" s="50"/>
      <c r="CD52" s="50"/>
      <c r="CE52" s="45">
        <f t="shared" si="141"/>
        <v>2476.7199999999993</v>
      </c>
    </row>
    <row r="53" spans="1:83" s="27" customFormat="1" ht="15.75" customHeight="1" thickBot="1">
      <c r="A53" s="21" t="s">
        <v>40</v>
      </c>
      <c r="B53" s="16">
        <v>2273</v>
      </c>
      <c r="C53" s="50">
        <v>91074</v>
      </c>
      <c r="D53" s="50"/>
      <c r="E53" s="119"/>
      <c r="F53" s="45">
        <f t="shared" si="120"/>
        <v>91074</v>
      </c>
      <c r="H53" s="21" t="s">
        <v>40</v>
      </c>
      <c r="I53" s="16">
        <v>2273</v>
      </c>
      <c r="J53" s="50">
        <f t="shared" si="60"/>
        <v>91074</v>
      </c>
      <c r="K53" s="119"/>
      <c r="L53" s="119">
        <v>12797.32</v>
      </c>
      <c r="M53" s="45">
        <f t="shared" si="121"/>
        <v>78276.679999999993</v>
      </c>
      <c r="O53" s="21" t="s">
        <v>40</v>
      </c>
      <c r="P53" s="16">
        <v>2273</v>
      </c>
      <c r="Q53" s="50">
        <f t="shared" si="122"/>
        <v>78276.679999999993</v>
      </c>
      <c r="R53" s="50"/>
      <c r="S53" s="119"/>
      <c r="T53" s="45">
        <f t="shared" si="123"/>
        <v>78276.679999999993</v>
      </c>
      <c r="U53" s="28"/>
      <c r="V53" s="21" t="s">
        <v>40</v>
      </c>
      <c r="W53" s="16">
        <v>2273</v>
      </c>
      <c r="X53" s="50">
        <f t="shared" si="124"/>
        <v>78276.679999999993</v>
      </c>
      <c r="Y53" s="50"/>
      <c r="Z53" s="119">
        <v>12797.32</v>
      </c>
      <c r="AA53" s="45">
        <f t="shared" si="125"/>
        <v>65479.359999999993</v>
      </c>
      <c r="AC53" s="21" t="s">
        <v>40</v>
      </c>
      <c r="AD53" s="16">
        <v>2273</v>
      </c>
      <c r="AE53" s="50">
        <f t="shared" si="126"/>
        <v>65479.359999999993</v>
      </c>
      <c r="AF53" s="50"/>
      <c r="AG53" s="119">
        <v>23023.26</v>
      </c>
      <c r="AH53" s="45">
        <f t="shared" si="127"/>
        <v>42456.099999999991</v>
      </c>
      <c r="AJ53" s="21" t="s">
        <v>40</v>
      </c>
      <c r="AK53" s="16">
        <v>2273</v>
      </c>
      <c r="AL53" s="50">
        <f t="shared" si="128"/>
        <v>42456.099999999991</v>
      </c>
      <c r="AM53" s="50"/>
      <c r="AN53" s="119">
        <v>11098.71</v>
      </c>
      <c r="AO53" s="45">
        <f t="shared" si="129"/>
        <v>31357.389999999992</v>
      </c>
      <c r="AQ53" s="21" t="s">
        <v>40</v>
      </c>
      <c r="AR53" s="16">
        <v>2273</v>
      </c>
      <c r="AS53" s="50">
        <f t="shared" si="130"/>
        <v>31357.389999999992</v>
      </c>
      <c r="AT53" s="50"/>
      <c r="AU53" s="119"/>
      <c r="AV53" s="45">
        <f t="shared" si="131"/>
        <v>31357.389999999992</v>
      </c>
      <c r="AX53" s="21" t="s">
        <v>40</v>
      </c>
      <c r="AY53" s="16">
        <v>2273</v>
      </c>
      <c r="AZ53" s="50">
        <f t="shared" si="132"/>
        <v>31357.389999999992</v>
      </c>
      <c r="BA53" s="50"/>
      <c r="BB53" s="50"/>
      <c r="BC53" s="45">
        <f t="shared" si="133"/>
        <v>31357.389999999992</v>
      </c>
      <c r="BE53" s="21" t="s">
        <v>40</v>
      </c>
      <c r="BF53" s="16">
        <v>2273</v>
      </c>
      <c r="BG53" s="50">
        <f t="shared" si="134"/>
        <v>31357.389999999992</v>
      </c>
      <c r="BH53" s="50"/>
      <c r="BI53" s="50"/>
      <c r="BJ53" s="45">
        <f t="shared" si="135"/>
        <v>31357.389999999992</v>
      </c>
      <c r="BL53" s="21" t="s">
        <v>40</v>
      </c>
      <c r="BM53" s="16">
        <v>2273</v>
      </c>
      <c r="BN53" s="50">
        <f t="shared" si="136"/>
        <v>31357.389999999992</v>
      </c>
      <c r="BO53" s="50"/>
      <c r="BP53" s="50"/>
      <c r="BQ53" s="45">
        <f t="shared" si="137"/>
        <v>31357.389999999992</v>
      </c>
      <c r="BS53" s="21" t="s">
        <v>40</v>
      </c>
      <c r="BT53" s="16">
        <v>2273</v>
      </c>
      <c r="BU53" s="50">
        <f t="shared" si="138"/>
        <v>31357.389999999992</v>
      </c>
      <c r="BV53" s="50"/>
      <c r="BW53" s="50"/>
      <c r="BX53" s="45">
        <f t="shared" si="139"/>
        <v>31357.389999999992</v>
      </c>
      <c r="BZ53" s="21" t="s">
        <v>40</v>
      </c>
      <c r="CA53" s="16">
        <v>2273</v>
      </c>
      <c r="CB53" s="50">
        <f t="shared" si="140"/>
        <v>31357.389999999992</v>
      </c>
      <c r="CC53" s="50"/>
      <c r="CD53" s="50"/>
      <c r="CE53" s="45">
        <f t="shared" si="141"/>
        <v>31357.389999999992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20"/>
        <v>0</v>
      </c>
      <c r="H54" s="21" t="s">
        <v>42</v>
      </c>
      <c r="I54" s="16">
        <v>2274</v>
      </c>
      <c r="J54" s="50">
        <f t="shared" si="60"/>
        <v>0</v>
      </c>
      <c r="K54" s="119"/>
      <c r="L54" s="119"/>
      <c r="M54" s="45">
        <f t="shared" si="121"/>
        <v>0</v>
      </c>
      <c r="O54" s="21" t="s">
        <v>42</v>
      </c>
      <c r="P54" s="16">
        <v>2274</v>
      </c>
      <c r="Q54" s="50">
        <f t="shared" si="122"/>
        <v>0</v>
      </c>
      <c r="R54" s="50"/>
      <c r="S54" s="119"/>
      <c r="T54" s="45">
        <f t="shared" si="123"/>
        <v>0</v>
      </c>
      <c r="U54" s="28"/>
      <c r="V54" s="21" t="s">
        <v>42</v>
      </c>
      <c r="W54" s="16">
        <v>2274</v>
      </c>
      <c r="X54" s="50">
        <f t="shared" si="124"/>
        <v>0</v>
      </c>
      <c r="Y54" s="50"/>
      <c r="Z54" s="119"/>
      <c r="AA54" s="45">
        <f t="shared" si="125"/>
        <v>0</v>
      </c>
      <c r="AC54" s="21" t="s">
        <v>42</v>
      </c>
      <c r="AD54" s="16">
        <v>2274</v>
      </c>
      <c r="AE54" s="50">
        <f t="shared" si="126"/>
        <v>0</v>
      </c>
      <c r="AF54" s="50"/>
      <c r="AG54" s="119"/>
      <c r="AH54" s="45">
        <f t="shared" si="127"/>
        <v>0</v>
      </c>
      <c r="AJ54" s="21" t="s">
        <v>42</v>
      </c>
      <c r="AK54" s="16">
        <v>2274</v>
      </c>
      <c r="AL54" s="50">
        <f t="shared" si="128"/>
        <v>0</v>
      </c>
      <c r="AM54" s="50"/>
      <c r="AN54" s="119"/>
      <c r="AO54" s="45">
        <f t="shared" si="129"/>
        <v>0</v>
      </c>
      <c r="AQ54" s="21" t="s">
        <v>42</v>
      </c>
      <c r="AR54" s="16">
        <v>2274</v>
      </c>
      <c r="AS54" s="50">
        <f t="shared" si="130"/>
        <v>0</v>
      </c>
      <c r="AT54" s="50"/>
      <c r="AU54" s="119"/>
      <c r="AV54" s="45">
        <f t="shared" si="131"/>
        <v>0</v>
      </c>
      <c r="AX54" s="21" t="s">
        <v>42</v>
      </c>
      <c r="AY54" s="16">
        <v>2274</v>
      </c>
      <c r="AZ54" s="50">
        <f t="shared" si="132"/>
        <v>0</v>
      </c>
      <c r="BA54" s="50"/>
      <c r="BB54" s="50"/>
      <c r="BC54" s="45">
        <f t="shared" si="133"/>
        <v>0</v>
      </c>
      <c r="BE54" s="21" t="s">
        <v>42</v>
      </c>
      <c r="BF54" s="16">
        <v>2274</v>
      </c>
      <c r="BG54" s="50">
        <f t="shared" si="134"/>
        <v>0</v>
      </c>
      <c r="BH54" s="50"/>
      <c r="BI54" s="50"/>
      <c r="BJ54" s="45">
        <f t="shared" si="135"/>
        <v>0</v>
      </c>
      <c r="BL54" s="21" t="s">
        <v>42</v>
      </c>
      <c r="BM54" s="16">
        <v>2274</v>
      </c>
      <c r="BN54" s="50">
        <f t="shared" si="136"/>
        <v>0</v>
      </c>
      <c r="BO54" s="50"/>
      <c r="BP54" s="50"/>
      <c r="BQ54" s="45">
        <f t="shared" si="137"/>
        <v>0</v>
      </c>
      <c r="BS54" s="21" t="s">
        <v>42</v>
      </c>
      <c r="BT54" s="16">
        <v>2274</v>
      </c>
      <c r="BU54" s="50">
        <f t="shared" si="138"/>
        <v>0</v>
      </c>
      <c r="BV54" s="50"/>
      <c r="BW54" s="50"/>
      <c r="BX54" s="45">
        <f t="shared" si="139"/>
        <v>0</v>
      </c>
      <c r="BZ54" s="21" t="s">
        <v>42</v>
      </c>
      <c r="CA54" s="16">
        <v>2274</v>
      </c>
      <c r="CB54" s="50">
        <f t="shared" si="140"/>
        <v>0</v>
      </c>
      <c r="CC54" s="50"/>
      <c r="CD54" s="50"/>
      <c r="CE54" s="45">
        <f t="shared" si="141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6185</v>
      </c>
      <c r="D55" s="49"/>
      <c r="E55" s="119"/>
      <c r="F55" s="45">
        <f>C55+D55-E55</f>
        <v>6185</v>
      </c>
      <c r="H55" s="21" t="s">
        <v>36</v>
      </c>
      <c r="I55" s="16">
        <v>2275</v>
      </c>
      <c r="J55" s="50">
        <f>F55</f>
        <v>6185</v>
      </c>
      <c r="K55" s="119">
        <v>102</v>
      </c>
      <c r="L55" s="119">
        <v>101.04300000000001</v>
      </c>
      <c r="M55" s="45">
        <f>J55+K55-L55</f>
        <v>6185.9570000000003</v>
      </c>
      <c r="O55" s="21" t="s">
        <v>36</v>
      </c>
      <c r="P55" s="16">
        <v>2275</v>
      </c>
      <c r="Q55" s="50">
        <f>M55</f>
        <v>6185.9570000000003</v>
      </c>
      <c r="R55" s="49"/>
      <c r="S55" s="119"/>
      <c r="T55" s="45">
        <f>Q55+R55-S55</f>
        <v>6185.9570000000003</v>
      </c>
      <c r="U55" s="28"/>
      <c r="V55" s="21" t="s">
        <v>36</v>
      </c>
      <c r="W55" s="16">
        <v>2275</v>
      </c>
      <c r="X55" s="50">
        <f>T55</f>
        <v>6185.9570000000003</v>
      </c>
      <c r="Y55" s="49"/>
      <c r="Z55" s="119"/>
      <c r="AA55" s="45">
        <f>X55+Y55-Z55</f>
        <v>6185.9570000000003</v>
      </c>
      <c r="AC55" s="21" t="s">
        <v>36</v>
      </c>
      <c r="AD55" s="16">
        <v>2275</v>
      </c>
      <c r="AE55" s="50">
        <f>AA55</f>
        <v>6185.9570000000003</v>
      </c>
      <c r="AF55" s="49"/>
      <c r="AG55" s="119">
        <v>430.14</v>
      </c>
      <c r="AH55" s="45">
        <f>AE55+AF55-AG55</f>
        <v>5755.817</v>
      </c>
      <c r="AJ55" s="21" t="s">
        <v>36</v>
      </c>
      <c r="AK55" s="16">
        <v>2275</v>
      </c>
      <c r="AL55" s="50">
        <f>AH55</f>
        <v>5755.817</v>
      </c>
      <c r="AM55" s="49"/>
      <c r="AN55" s="119">
        <v>290.83</v>
      </c>
      <c r="AO55" s="45">
        <f>AL55+AM55-AN55</f>
        <v>5464.9870000000001</v>
      </c>
      <c r="AQ55" s="21" t="s">
        <v>36</v>
      </c>
      <c r="AR55" s="16">
        <v>2275</v>
      </c>
      <c r="AS55" s="50">
        <f>AO55</f>
        <v>5464.9870000000001</v>
      </c>
      <c r="AT55" s="49"/>
      <c r="AU55" s="119"/>
      <c r="AV55" s="45">
        <f>AS55+AT55-AU55</f>
        <v>5464.9870000000001</v>
      </c>
      <c r="AX55" s="21" t="s">
        <v>36</v>
      </c>
      <c r="AY55" s="16">
        <v>2275</v>
      </c>
      <c r="AZ55" s="50">
        <f>AV55</f>
        <v>5464.9870000000001</v>
      </c>
      <c r="BA55" s="49"/>
      <c r="BB55" s="49"/>
      <c r="BC55" s="45">
        <f>AZ55+BA55-BB55</f>
        <v>5464.9870000000001</v>
      </c>
      <c r="BE55" s="21" t="s">
        <v>36</v>
      </c>
      <c r="BF55" s="16">
        <v>2275</v>
      </c>
      <c r="BG55" s="50">
        <f>BC55</f>
        <v>5464.9870000000001</v>
      </c>
      <c r="BH55" s="49"/>
      <c r="BI55" s="49"/>
      <c r="BJ55" s="45">
        <f>BG55+BH55-BI55</f>
        <v>5464.9870000000001</v>
      </c>
      <c r="BL55" s="21" t="s">
        <v>36</v>
      </c>
      <c r="BM55" s="16">
        <v>2275</v>
      </c>
      <c r="BN55" s="50">
        <f>BJ55</f>
        <v>5464.9870000000001</v>
      </c>
      <c r="BO55" s="49"/>
      <c r="BP55" s="49"/>
      <c r="BQ55" s="45">
        <f>BN55+BO55-BP55</f>
        <v>5464.9870000000001</v>
      </c>
      <c r="BS55" s="21" t="s">
        <v>36</v>
      </c>
      <c r="BT55" s="16">
        <v>2275</v>
      </c>
      <c r="BU55" s="50">
        <f>BQ55</f>
        <v>5464.9870000000001</v>
      </c>
      <c r="BV55" s="49"/>
      <c r="BW55" s="49"/>
      <c r="BX55" s="45">
        <f>BU55+BV55-BW55</f>
        <v>5464.9870000000001</v>
      </c>
      <c r="BZ55" s="21" t="s">
        <v>36</v>
      </c>
      <c r="CA55" s="16">
        <v>2275</v>
      </c>
      <c r="CB55" s="50">
        <f>BX55</f>
        <v>5464.9870000000001</v>
      </c>
      <c r="CC55" s="49"/>
      <c r="CD55" s="49"/>
      <c r="CE55" s="45">
        <f>CB55+CC55-CD55</f>
        <v>5464.9870000000001</v>
      </c>
    </row>
    <row r="56" spans="1:83" s="108" customFormat="1" ht="15.75" customHeight="1" thickBot="1">
      <c r="A56" s="109" t="s">
        <v>44</v>
      </c>
      <c r="B56" s="110">
        <v>2700</v>
      </c>
      <c r="C56" s="111">
        <f>C57</f>
        <v>8188</v>
      </c>
      <c r="D56" s="111">
        <f t="shared" ref="D56:E56" si="142">D57</f>
        <v>0</v>
      </c>
      <c r="E56" s="111">
        <f t="shared" si="142"/>
        <v>0</v>
      </c>
      <c r="F56" s="107">
        <f>C56+D56-E56</f>
        <v>8188</v>
      </c>
      <c r="H56" s="109" t="s">
        <v>44</v>
      </c>
      <c r="I56" s="110">
        <v>2700</v>
      </c>
      <c r="J56" s="111">
        <f>J57</f>
        <v>8188</v>
      </c>
      <c r="K56" s="111">
        <f t="shared" ref="K56:L56" si="143">K57</f>
        <v>0</v>
      </c>
      <c r="L56" s="111">
        <f t="shared" si="143"/>
        <v>0</v>
      </c>
      <c r="M56" s="107">
        <f>J56+K56-L56</f>
        <v>8188</v>
      </c>
      <c r="O56" s="109" t="s">
        <v>44</v>
      </c>
      <c r="P56" s="110">
        <v>2700</v>
      </c>
      <c r="Q56" s="111">
        <f>Q57</f>
        <v>8188</v>
      </c>
      <c r="R56" s="111">
        <f t="shared" ref="R56:S56" si="144">R57</f>
        <v>0</v>
      </c>
      <c r="S56" s="111">
        <f t="shared" si="144"/>
        <v>0</v>
      </c>
      <c r="T56" s="107">
        <f>Q56+R56-S56</f>
        <v>8188</v>
      </c>
      <c r="V56" s="109" t="s">
        <v>44</v>
      </c>
      <c r="W56" s="110">
        <v>2700</v>
      </c>
      <c r="X56" s="111">
        <f>X57</f>
        <v>8188</v>
      </c>
      <c r="Y56" s="111">
        <f t="shared" ref="Y56:Z56" si="145">Y57</f>
        <v>0</v>
      </c>
      <c r="Z56" s="111">
        <f t="shared" si="145"/>
        <v>0</v>
      </c>
      <c r="AA56" s="107">
        <f>X56+Y56-Z56</f>
        <v>8188</v>
      </c>
      <c r="AC56" s="109" t="s">
        <v>44</v>
      </c>
      <c r="AD56" s="110">
        <v>2700</v>
      </c>
      <c r="AE56" s="111">
        <f>AE57</f>
        <v>8188</v>
      </c>
      <c r="AF56" s="111">
        <f t="shared" ref="AF56:AG56" si="146">AF57</f>
        <v>0</v>
      </c>
      <c r="AG56" s="111">
        <f t="shared" si="146"/>
        <v>0</v>
      </c>
      <c r="AH56" s="107">
        <f>AE56+AF56-AG56</f>
        <v>8188</v>
      </c>
      <c r="AJ56" s="109" t="s">
        <v>44</v>
      </c>
      <c r="AK56" s="110">
        <v>2700</v>
      </c>
      <c r="AL56" s="111">
        <f>AL57</f>
        <v>8188</v>
      </c>
      <c r="AM56" s="111">
        <f t="shared" ref="AM56:AN56" si="147">AM57</f>
        <v>0</v>
      </c>
      <c r="AN56" s="111">
        <f t="shared" si="147"/>
        <v>0</v>
      </c>
      <c r="AO56" s="107">
        <f>AL56+AM56-AN56</f>
        <v>8188</v>
      </c>
      <c r="AQ56" s="109" t="s">
        <v>44</v>
      </c>
      <c r="AR56" s="110">
        <v>2700</v>
      </c>
      <c r="AS56" s="111">
        <f>AS57</f>
        <v>8188</v>
      </c>
      <c r="AT56" s="111">
        <f t="shared" ref="AT56:AU56" si="148">AT57</f>
        <v>0</v>
      </c>
      <c r="AU56" s="111">
        <f t="shared" si="148"/>
        <v>0</v>
      </c>
      <c r="AV56" s="107">
        <f>AS56+AT56-AU56</f>
        <v>8188</v>
      </c>
      <c r="AX56" s="109" t="s">
        <v>44</v>
      </c>
      <c r="AY56" s="110">
        <v>2700</v>
      </c>
      <c r="AZ56" s="111">
        <f>AZ57</f>
        <v>8188</v>
      </c>
      <c r="BA56" s="111">
        <f t="shared" ref="BA56:BB56" si="149">BA57</f>
        <v>0</v>
      </c>
      <c r="BB56" s="111">
        <f t="shared" si="149"/>
        <v>0</v>
      </c>
      <c r="BC56" s="107">
        <f>AZ56+BA56-BB56</f>
        <v>8188</v>
      </c>
      <c r="BE56" s="109" t="s">
        <v>44</v>
      </c>
      <c r="BF56" s="110">
        <v>2700</v>
      </c>
      <c r="BG56" s="111">
        <f>BG57</f>
        <v>8188</v>
      </c>
      <c r="BH56" s="111">
        <f t="shared" ref="BH56:BI56" si="150">BH57</f>
        <v>0</v>
      </c>
      <c r="BI56" s="111">
        <f t="shared" si="150"/>
        <v>0</v>
      </c>
      <c r="BJ56" s="107">
        <f>BG56+BH56-BI56</f>
        <v>8188</v>
      </c>
      <c r="BL56" s="109" t="s">
        <v>44</v>
      </c>
      <c r="BM56" s="110">
        <v>2700</v>
      </c>
      <c r="BN56" s="111">
        <f>BN57</f>
        <v>8188</v>
      </c>
      <c r="BO56" s="111">
        <f t="shared" ref="BO56:BP56" si="151">BO57</f>
        <v>0</v>
      </c>
      <c r="BP56" s="111">
        <f t="shared" si="151"/>
        <v>0</v>
      </c>
      <c r="BQ56" s="107">
        <f>BN56+BO56-BP56</f>
        <v>8188</v>
      </c>
      <c r="BS56" s="109" t="s">
        <v>44</v>
      </c>
      <c r="BT56" s="110">
        <v>2700</v>
      </c>
      <c r="BU56" s="111">
        <f>BU57</f>
        <v>8188</v>
      </c>
      <c r="BV56" s="111">
        <f t="shared" ref="BV56:BW56" si="152">BV57</f>
        <v>0</v>
      </c>
      <c r="BW56" s="111">
        <f t="shared" si="152"/>
        <v>0</v>
      </c>
      <c r="BX56" s="107">
        <f>BU56+BV56-BW56</f>
        <v>8188</v>
      </c>
      <c r="BZ56" s="109" t="s">
        <v>44</v>
      </c>
      <c r="CA56" s="110">
        <v>2700</v>
      </c>
      <c r="CB56" s="111">
        <f>CB57</f>
        <v>8188</v>
      </c>
      <c r="CC56" s="111">
        <f t="shared" ref="CC56:CD56" si="153">CC57</f>
        <v>0</v>
      </c>
      <c r="CD56" s="111">
        <f t="shared" si="153"/>
        <v>0</v>
      </c>
      <c r="CE56" s="107">
        <f>CB56+CC56-CD56</f>
        <v>8188</v>
      </c>
    </row>
    <row r="57" spans="1:83" s="27" customFormat="1" ht="15.75" customHeight="1" thickBot="1">
      <c r="A57" s="21" t="s">
        <v>46</v>
      </c>
      <c r="B57" s="16">
        <v>2730</v>
      </c>
      <c r="C57" s="50">
        <v>8188</v>
      </c>
      <c r="D57" s="50"/>
      <c r="E57" s="50"/>
      <c r="F57" s="45">
        <f t="shared" si="120"/>
        <v>8188</v>
      </c>
      <c r="H57" s="21" t="s">
        <v>46</v>
      </c>
      <c r="I57" s="16">
        <v>2730</v>
      </c>
      <c r="J57" s="50">
        <f t="shared" si="60"/>
        <v>8188</v>
      </c>
      <c r="K57" s="50"/>
      <c r="L57" s="50"/>
      <c r="M57" s="45">
        <f t="shared" si="121"/>
        <v>8188</v>
      </c>
      <c r="O57" s="21" t="s">
        <v>46</v>
      </c>
      <c r="P57" s="16">
        <v>2730</v>
      </c>
      <c r="Q57" s="50">
        <f t="shared" si="122"/>
        <v>8188</v>
      </c>
      <c r="R57" s="50"/>
      <c r="S57" s="50"/>
      <c r="T57" s="45">
        <f t="shared" si="123"/>
        <v>8188</v>
      </c>
      <c r="U57" s="28"/>
      <c r="V57" s="21" t="s">
        <v>46</v>
      </c>
      <c r="W57" s="16">
        <v>2730</v>
      </c>
      <c r="X57" s="50">
        <f t="shared" si="124"/>
        <v>8188</v>
      </c>
      <c r="Y57" s="50"/>
      <c r="Z57" s="50"/>
      <c r="AA57" s="45">
        <f t="shared" si="125"/>
        <v>8188</v>
      </c>
      <c r="AC57" s="21" t="s">
        <v>46</v>
      </c>
      <c r="AD57" s="16">
        <v>2730</v>
      </c>
      <c r="AE57" s="50">
        <f t="shared" si="126"/>
        <v>8188</v>
      </c>
      <c r="AF57" s="50"/>
      <c r="AG57" s="50"/>
      <c r="AH57" s="45">
        <f t="shared" si="127"/>
        <v>8188</v>
      </c>
      <c r="AJ57" s="21" t="s">
        <v>46</v>
      </c>
      <c r="AK57" s="16">
        <v>2730</v>
      </c>
      <c r="AL57" s="50">
        <f t="shared" si="128"/>
        <v>8188</v>
      </c>
      <c r="AM57" s="50"/>
      <c r="AN57" s="50"/>
      <c r="AO57" s="45">
        <f t="shared" si="129"/>
        <v>8188</v>
      </c>
      <c r="AQ57" s="21" t="s">
        <v>46</v>
      </c>
      <c r="AR57" s="16">
        <v>2730</v>
      </c>
      <c r="AS57" s="50">
        <f t="shared" si="130"/>
        <v>8188</v>
      </c>
      <c r="AT57" s="50"/>
      <c r="AU57" s="50"/>
      <c r="AV57" s="45">
        <f t="shared" si="131"/>
        <v>8188</v>
      </c>
      <c r="AX57" s="21" t="s">
        <v>46</v>
      </c>
      <c r="AY57" s="16">
        <v>2730</v>
      </c>
      <c r="AZ57" s="50">
        <f t="shared" si="132"/>
        <v>8188</v>
      </c>
      <c r="BA57" s="50"/>
      <c r="BB57" s="50"/>
      <c r="BC57" s="45">
        <f t="shared" si="133"/>
        <v>8188</v>
      </c>
      <c r="BE57" s="21" t="s">
        <v>46</v>
      </c>
      <c r="BF57" s="16">
        <v>2730</v>
      </c>
      <c r="BG57" s="50">
        <f t="shared" si="134"/>
        <v>8188</v>
      </c>
      <c r="BH57" s="50"/>
      <c r="BI57" s="50"/>
      <c r="BJ57" s="45">
        <f t="shared" si="135"/>
        <v>8188</v>
      </c>
      <c r="BL57" s="21" t="s">
        <v>46</v>
      </c>
      <c r="BM57" s="16">
        <v>2730</v>
      </c>
      <c r="BN57" s="50">
        <f t="shared" si="136"/>
        <v>8188</v>
      </c>
      <c r="BO57" s="50"/>
      <c r="BP57" s="50"/>
      <c r="BQ57" s="45">
        <f t="shared" si="137"/>
        <v>8188</v>
      </c>
      <c r="BS57" s="21" t="s">
        <v>46</v>
      </c>
      <c r="BT57" s="16">
        <v>2730</v>
      </c>
      <c r="BU57" s="50">
        <f t="shared" si="138"/>
        <v>8188</v>
      </c>
      <c r="BV57" s="50"/>
      <c r="BW57" s="50"/>
      <c r="BX57" s="45">
        <f t="shared" si="139"/>
        <v>8188</v>
      </c>
      <c r="BZ57" s="21" t="s">
        <v>46</v>
      </c>
      <c r="CA57" s="16">
        <v>2730</v>
      </c>
      <c r="CB57" s="50">
        <f t="shared" si="140"/>
        <v>8188</v>
      </c>
      <c r="CC57" s="50"/>
      <c r="CD57" s="50"/>
      <c r="CE57" s="45">
        <f t="shared" si="141"/>
        <v>8188</v>
      </c>
    </row>
    <row r="58" spans="1:83" s="96" customFormat="1" ht="15.75" customHeight="1" thickBot="1">
      <c r="A58" s="97" t="s">
        <v>48</v>
      </c>
      <c r="B58" s="98">
        <v>3000</v>
      </c>
      <c r="C58" s="99">
        <f>C59</f>
        <v>0</v>
      </c>
      <c r="D58" s="99">
        <f t="shared" ref="D58:E58" si="154">D59</f>
        <v>0</v>
      </c>
      <c r="E58" s="99">
        <f t="shared" si="154"/>
        <v>0</v>
      </c>
      <c r="F58" s="99">
        <f t="shared" ref="F58" si="155">F59</f>
        <v>0</v>
      </c>
      <c r="H58" s="97" t="s">
        <v>48</v>
      </c>
      <c r="I58" s="98">
        <v>3000</v>
      </c>
      <c r="J58" s="99">
        <f>J59</f>
        <v>0</v>
      </c>
      <c r="K58" s="99">
        <f t="shared" ref="K58:M58" si="156">K59</f>
        <v>0</v>
      </c>
      <c r="L58" s="99">
        <f t="shared" si="156"/>
        <v>0</v>
      </c>
      <c r="M58" s="99">
        <f t="shared" si="156"/>
        <v>0</v>
      </c>
      <c r="O58" s="97" t="s">
        <v>48</v>
      </c>
      <c r="P58" s="98">
        <v>3000</v>
      </c>
      <c r="Q58" s="99">
        <f>Q59</f>
        <v>0</v>
      </c>
      <c r="R58" s="99">
        <f t="shared" ref="R58:T58" si="157">R59</f>
        <v>0</v>
      </c>
      <c r="S58" s="99">
        <f t="shared" si="157"/>
        <v>0</v>
      </c>
      <c r="T58" s="99">
        <f t="shared" si="157"/>
        <v>0</v>
      </c>
      <c r="V58" s="97" t="s">
        <v>48</v>
      </c>
      <c r="W58" s="98">
        <v>3000</v>
      </c>
      <c r="X58" s="99">
        <f>X59</f>
        <v>0</v>
      </c>
      <c r="Y58" s="99">
        <f t="shared" ref="Y58:AA58" si="158">Y59</f>
        <v>0</v>
      </c>
      <c r="Z58" s="99">
        <f t="shared" si="158"/>
        <v>0</v>
      </c>
      <c r="AA58" s="99">
        <f t="shared" si="158"/>
        <v>0</v>
      </c>
      <c r="AC58" s="97" t="s">
        <v>48</v>
      </c>
      <c r="AD58" s="98">
        <v>3000</v>
      </c>
      <c r="AE58" s="99">
        <f>AE59</f>
        <v>0</v>
      </c>
      <c r="AF58" s="99">
        <f t="shared" ref="AF58:AH58" si="159">AF59</f>
        <v>0</v>
      </c>
      <c r="AG58" s="99">
        <f t="shared" si="159"/>
        <v>0</v>
      </c>
      <c r="AH58" s="99">
        <f t="shared" si="159"/>
        <v>0</v>
      </c>
      <c r="AJ58" s="97" t="s">
        <v>48</v>
      </c>
      <c r="AK58" s="98">
        <v>3000</v>
      </c>
      <c r="AL58" s="99">
        <f>AL59</f>
        <v>0</v>
      </c>
      <c r="AM58" s="99">
        <f t="shared" ref="AM58:AO58" si="160">AM59</f>
        <v>0</v>
      </c>
      <c r="AN58" s="99">
        <f t="shared" si="160"/>
        <v>0</v>
      </c>
      <c r="AO58" s="99">
        <f t="shared" si="160"/>
        <v>0</v>
      </c>
      <c r="AQ58" s="97" t="s">
        <v>48</v>
      </c>
      <c r="AR58" s="98">
        <v>3000</v>
      </c>
      <c r="AS58" s="99">
        <f>AS59</f>
        <v>0</v>
      </c>
      <c r="AT58" s="99">
        <f t="shared" ref="AT58:AV58" si="161">AT59</f>
        <v>0</v>
      </c>
      <c r="AU58" s="99">
        <f t="shared" si="161"/>
        <v>0</v>
      </c>
      <c r="AV58" s="99">
        <f t="shared" si="161"/>
        <v>0</v>
      </c>
      <c r="AX58" s="97" t="s">
        <v>48</v>
      </c>
      <c r="AY58" s="98">
        <v>3000</v>
      </c>
      <c r="AZ58" s="99">
        <f>AZ59</f>
        <v>0</v>
      </c>
      <c r="BA58" s="99">
        <f t="shared" ref="BA58:BC58" si="162">BA59</f>
        <v>0</v>
      </c>
      <c r="BB58" s="99">
        <f t="shared" si="162"/>
        <v>0</v>
      </c>
      <c r="BC58" s="99">
        <f t="shared" si="162"/>
        <v>0</v>
      </c>
      <c r="BE58" s="97" t="s">
        <v>48</v>
      </c>
      <c r="BF58" s="98">
        <v>3000</v>
      </c>
      <c r="BG58" s="99">
        <f>BG59</f>
        <v>0</v>
      </c>
      <c r="BH58" s="99">
        <f t="shared" ref="BH58:BJ58" si="163">BH59</f>
        <v>0</v>
      </c>
      <c r="BI58" s="99">
        <f t="shared" si="163"/>
        <v>0</v>
      </c>
      <c r="BJ58" s="99">
        <f t="shared" si="163"/>
        <v>0</v>
      </c>
      <c r="BL58" s="97" t="s">
        <v>48</v>
      </c>
      <c r="BM58" s="98">
        <v>3000</v>
      </c>
      <c r="BN58" s="99">
        <f>BN59</f>
        <v>0</v>
      </c>
      <c r="BO58" s="99">
        <f t="shared" ref="BO58:BQ58" si="164">BO59</f>
        <v>0</v>
      </c>
      <c r="BP58" s="99">
        <f t="shared" si="164"/>
        <v>0</v>
      </c>
      <c r="BQ58" s="99">
        <f t="shared" si="164"/>
        <v>0</v>
      </c>
      <c r="BS58" s="97" t="s">
        <v>48</v>
      </c>
      <c r="BT58" s="98">
        <v>3000</v>
      </c>
      <c r="BU58" s="99">
        <f>BU59</f>
        <v>0</v>
      </c>
      <c r="BV58" s="99">
        <f t="shared" ref="BV58:BX58" si="165">BV59</f>
        <v>0</v>
      </c>
      <c r="BW58" s="99">
        <f t="shared" si="165"/>
        <v>0</v>
      </c>
      <c r="BX58" s="99">
        <f t="shared" si="165"/>
        <v>0</v>
      </c>
      <c r="BZ58" s="97" t="s">
        <v>48</v>
      </c>
      <c r="CA58" s="98">
        <v>3000</v>
      </c>
      <c r="CB58" s="99">
        <f>CB59</f>
        <v>0</v>
      </c>
      <c r="CC58" s="99">
        <f t="shared" ref="CC58:CE58" si="166">CC59</f>
        <v>0</v>
      </c>
      <c r="CD58" s="99">
        <f t="shared" si="166"/>
        <v>0</v>
      </c>
      <c r="CE58" s="99">
        <f t="shared" si="166"/>
        <v>0</v>
      </c>
    </row>
    <row r="59" spans="1:83" s="112" customFormat="1" ht="15.75" customHeight="1" thickBot="1">
      <c r="A59" s="29" t="s">
        <v>51</v>
      </c>
      <c r="B59" s="30">
        <v>3100</v>
      </c>
      <c r="C59" s="61">
        <f>SUM(C60:C65)</f>
        <v>0</v>
      </c>
      <c r="D59" s="61">
        <f t="shared" ref="D59:E59" si="167">SUM(D60:D65)</f>
        <v>0</v>
      </c>
      <c r="E59" s="61">
        <f t="shared" si="167"/>
        <v>0</v>
      </c>
      <c r="F59" s="47">
        <f t="shared" ref="F59" si="168">C59+D59-E59</f>
        <v>0</v>
      </c>
      <c r="H59" s="29" t="s">
        <v>51</v>
      </c>
      <c r="I59" s="30">
        <v>3100</v>
      </c>
      <c r="J59" s="61">
        <f>SUM(J60:J65)</f>
        <v>0</v>
      </c>
      <c r="K59" s="61">
        <f t="shared" ref="K59:L59" si="169">SUM(K60:K65)</f>
        <v>0</v>
      </c>
      <c r="L59" s="61">
        <f t="shared" si="169"/>
        <v>0</v>
      </c>
      <c r="M59" s="47">
        <f t="shared" ref="M59" si="170">J59+K59-L59</f>
        <v>0</v>
      </c>
      <c r="O59" s="29" t="s">
        <v>51</v>
      </c>
      <c r="P59" s="30">
        <v>3100</v>
      </c>
      <c r="Q59" s="61">
        <f>SUM(Q60:Q65)</f>
        <v>0</v>
      </c>
      <c r="R59" s="61">
        <f t="shared" ref="R59:S59" si="171">SUM(R60:R65)</f>
        <v>0</v>
      </c>
      <c r="S59" s="61">
        <f t="shared" si="171"/>
        <v>0</v>
      </c>
      <c r="T59" s="47">
        <f t="shared" ref="T59" si="172">Q59+R59-S59</f>
        <v>0</v>
      </c>
      <c r="V59" s="29" t="s">
        <v>51</v>
      </c>
      <c r="W59" s="30">
        <v>3100</v>
      </c>
      <c r="X59" s="61">
        <f>SUM(X60:X65)</f>
        <v>0</v>
      </c>
      <c r="Y59" s="61">
        <f t="shared" ref="Y59:Z59" si="173">SUM(Y60:Y65)</f>
        <v>0</v>
      </c>
      <c r="Z59" s="61">
        <f t="shared" si="173"/>
        <v>0</v>
      </c>
      <c r="AA59" s="47">
        <f t="shared" ref="AA59" si="174">X59+Y59-Z59</f>
        <v>0</v>
      </c>
      <c r="AC59" s="29" t="s">
        <v>51</v>
      </c>
      <c r="AD59" s="30">
        <v>3100</v>
      </c>
      <c r="AE59" s="61">
        <f>SUM(AE60:AE65)</f>
        <v>0</v>
      </c>
      <c r="AF59" s="61">
        <f t="shared" ref="AF59:AG59" si="175">SUM(AF60:AF65)</f>
        <v>0</v>
      </c>
      <c r="AG59" s="61">
        <f t="shared" si="175"/>
        <v>0</v>
      </c>
      <c r="AH59" s="47">
        <f t="shared" ref="AH59" si="176">AE59+AF59-AG59</f>
        <v>0</v>
      </c>
      <c r="AJ59" s="29" t="s">
        <v>51</v>
      </c>
      <c r="AK59" s="30">
        <v>3100</v>
      </c>
      <c r="AL59" s="61">
        <f>SUM(AL60:AL65)</f>
        <v>0</v>
      </c>
      <c r="AM59" s="61">
        <f t="shared" ref="AM59:AN59" si="177">SUM(AM60:AM65)</f>
        <v>0</v>
      </c>
      <c r="AN59" s="61">
        <f t="shared" si="177"/>
        <v>0</v>
      </c>
      <c r="AO59" s="47">
        <f t="shared" ref="AO59" si="178">AL59+AM59-AN59</f>
        <v>0</v>
      </c>
      <c r="AQ59" s="29" t="s">
        <v>51</v>
      </c>
      <c r="AR59" s="30">
        <v>3100</v>
      </c>
      <c r="AS59" s="61">
        <f>SUM(AS60:AS65)</f>
        <v>0</v>
      </c>
      <c r="AT59" s="61">
        <f t="shared" ref="AT59:AU59" si="179">SUM(AT60:AT65)</f>
        <v>0</v>
      </c>
      <c r="AU59" s="61">
        <f t="shared" si="179"/>
        <v>0</v>
      </c>
      <c r="AV59" s="47">
        <f t="shared" ref="AV59" si="180">AS59+AT59-AU59</f>
        <v>0</v>
      </c>
      <c r="AX59" s="29" t="s">
        <v>51</v>
      </c>
      <c r="AY59" s="30">
        <v>3100</v>
      </c>
      <c r="AZ59" s="61">
        <f>SUM(AZ60:AZ65)</f>
        <v>0</v>
      </c>
      <c r="BA59" s="61">
        <f t="shared" ref="BA59:BB59" si="181">SUM(BA60:BA65)</f>
        <v>0</v>
      </c>
      <c r="BB59" s="61">
        <f t="shared" si="181"/>
        <v>0</v>
      </c>
      <c r="BC59" s="47">
        <f t="shared" ref="BC59" si="182">AZ59+BA59-BB59</f>
        <v>0</v>
      </c>
      <c r="BE59" s="29" t="s">
        <v>51</v>
      </c>
      <c r="BF59" s="30">
        <v>3100</v>
      </c>
      <c r="BG59" s="61">
        <f>SUM(BG60:BG65)</f>
        <v>0</v>
      </c>
      <c r="BH59" s="61">
        <f t="shared" ref="BH59:BI59" si="183">SUM(BH60:BH65)</f>
        <v>0</v>
      </c>
      <c r="BI59" s="61">
        <f t="shared" si="183"/>
        <v>0</v>
      </c>
      <c r="BJ59" s="47">
        <f t="shared" ref="BJ59" si="184">BG59+BH59-BI59</f>
        <v>0</v>
      </c>
      <c r="BL59" s="29" t="s">
        <v>51</v>
      </c>
      <c r="BM59" s="30">
        <v>3100</v>
      </c>
      <c r="BN59" s="61">
        <f>SUM(BN60:BN65)</f>
        <v>0</v>
      </c>
      <c r="BO59" s="61">
        <f t="shared" ref="BO59:BP59" si="185">SUM(BO60:BO65)</f>
        <v>0</v>
      </c>
      <c r="BP59" s="61">
        <f t="shared" si="185"/>
        <v>0</v>
      </c>
      <c r="BQ59" s="47">
        <f t="shared" ref="BQ59" si="186">BN59+BO59-BP59</f>
        <v>0</v>
      </c>
      <c r="BS59" s="29" t="s">
        <v>51</v>
      </c>
      <c r="BT59" s="30">
        <v>3100</v>
      </c>
      <c r="BU59" s="61">
        <f>SUM(BU60:BU65)</f>
        <v>0</v>
      </c>
      <c r="BV59" s="61">
        <f t="shared" ref="BV59:BW59" si="187">SUM(BV60:BV65)</f>
        <v>0</v>
      </c>
      <c r="BW59" s="61">
        <f t="shared" si="187"/>
        <v>0</v>
      </c>
      <c r="BX59" s="47">
        <f t="shared" ref="BX59" si="188">BU59+BV59-BW59</f>
        <v>0</v>
      </c>
      <c r="BZ59" s="29" t="s">
        <v>51</v>
      </c>
      <c r="CA59" s="30">
        <v>3100</v>
      </c>
      <c r="CB59" s="61">
        <f>SUM(CB60:CB65)</f>
        <v>0</v>
      </c>
      <c r="CC59" s="61">
        <f t="shared" ref="CC59:CD59" si="189">SUM(CC60:CC65)</f>
        <v>0</v>
      </c>
      <c r="CD59" s="61">
        <f t="shared" si="189"/>
        <v>0</v>
      </c>
      <c r="CE59" s="47">
        <f t="shared" ref="CE59" si="190">CB59+CC59-CD59</f>
        <v>0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20"/>
        <v>0</v>
      </c>
      <c r="H60" s="21" t="s">
        <v>52</v>
      </c>
      <c r="I60" s="16">
        <v>3110</v>
      </c>
      <c r="J60" s="50">
        <f t="shared" si="60"/>
        <v>0</v>
      </c>
      <c r="K60" s="50"/>
      <c r="L60" s="50"/>
      <c r="M60" s="45">
        <f t="shared" si="121"/>
        <v>0</v>
      </c>
      <c r="O60" s="21" t="s">
        <v>52</v>
      </c>
      <c r="P60" s="16">
        <v>3110</v>
      </c>
      <c r="Q60" s="50">
        <f t="shared" si="122"/>
        <v>0</v>
      </c>
      <c r="R60" s="50"/>
      <c r="S60" s="50"/>
      <c r="T60" s="45">
        <f t="shared" si="123"/>
        <v>0</v>
      </c>
      <c r="U60" s="28"/>
      <c r="V60" s="21" t="s">
        <v>52</v>
      </c>
      <c r="W60" s="16">
        <v>3110</v>
      </c>
      <c r="X60" s="50">
        <f t="shared" si="124"/>
        <v>0</v>
      </c>
      <c r="Y60" s="50"/>
      <c r="Z60" s="50"/>
      <c r="AA60" s="45">
        <f t="shared" si="125"/>
        <v>0</v>
      </c>
      <c r="AC60" s="21" t="s">
        <v>52</v>
      </c>
      <c r="AD60" s="16">
        <v>3110</v>
      </c>
      <c r="AE60" s="50">
        <f t="shared" si="126"/>
        <v>0</v>
      </c>
      <c r="AF60" s="50"/>
      <c r="AG60" s="50"/>
      <c r="AH60" s="45">
        <f t="shared" si="127"/>
        <v>0</v>
      </c>
      <c r="AJ60" s="21" t="s">
        <v>52</v>
      </c>
      <c r="AK60" s="16">
        <v>3110</v>
      </c>
      <c r="AL60" s="50">
        <f t="shared" si="128"/>
        <v>0</v>
      </c>
      <c r="AM60" s="50"/>
      <c r="AN60" s="50"/>
      <c r="AO60" s="45">
        <f t="shared" si="129"/>
        <v>0</v>
      </c>
      <c r="AQ60" s="21" t="s">
        <v>52</v>
      </c>
      <c r="AR60" s="16">
        <v>3110</v>
      </c>
      <c r="AS60" s="50">
        <f t="shared" si="130"/>
        <v>0</v>
      </c>
      <c r="AT60" s="50"/>
      <c r="AU60" s="50"/>
      <c r="AV60" s="45">
        <f t="shared" si="131"/>
        <v>0</v>
      </c>
      <c r="AX60" s="21" t="s">
        <v>52</v>
      </c>
      <c r="AY60" s="16">
        <v>3110</v>
      </c>
      <c r="AZ60" s="50">
        <f t="shared" si="132"/>
        <v>0</v>
      </c>
      <c r="BA60" s="50"/>
      <c r="BB60" s="50"/>
      <c r="BC60" s="45">
        <f t="shared" si="133"/>
        <v>0</v>
      </c>
      <c r="BE60" s="21" t="s">
        <v>52</v>
      </c>
      <c r="BF60" s="16">
        <v>3110</v>
      </c>
      <c r="BG60" s="50">
        <f t="shared" si="134"/>
        <v>0</v>
      </c>
      <c r="BH60" s="50"/>
      <c r="BI60" s="50"/>
      <c r="BJ60" s="45">
        <f t="shared" si="135"/>
        <v>0</v>
      </c>
      <c r="BL60" s="21" t="s">
        <v>52</v>
      </c>
      <c r="BM60" s="16">
        <v>3110</v>
      </c>
      <c r="BN60" s="50">
        <f t="shared" si="136"/>
        <v>0</v>
      </c>
      <c r="BO60" s="50"/>
      <c r="BP60" s="50"/>
      <c r="BQ60" s="45">
        <f t="shared" si="137"/>
        <v>0</v>
      </c>
      <c r="BS60" s="21" t="s">
        <v>52</v>
      </c>
      <c r="BT60" s="16">
        <v>3110</v>
      </c>
      <c r="BU60" s="50">
        <f t="shared" si="138"/>
        <v>0</v>
      </c>
      <c r="BV60" s="50"/>
      <c r="BW60" s="50"/>
      <c r="BX60" s="45">
        <f t="shared" si="139"/>
        <v>0</v>
      </c>
      <c r="BZ60" s="21" t="s">
        <v>52</v>
      </c>
      <c r="CA60" s="16">
        <v>3110</v>
      </c>
      <c r="CB60" s="50">
        <f t="shared" si="140"/>
        <v>0</v>
      </c>
      <c r="CC60" s="50"/>
      <c r="CD60" s="50"/>
      <c r="CE60" s="45">
        <f t="shared" si="141"/>
        <v>0</v>
      </c>
    </row>
    <row r="61" spans="1:83" s="88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20"/>
        <v>0</v>
      </c>
      <c r="H61" s="34" t="s">
        <v>143</v>
      </c>
      <c r="I61" s="16">
        <v>3110</v>
      </c>
      <c r="J61" s="41">
        <f t="shared" si="60"/>
        <v>0</v>
      </c>
      <c r="K61" s="50"/>
      <c r="L61" s="50"/>
      <c r="M61" s="45">
        <f t="shared" si="121"/>
        <v>0</v>
      </c>
      <c r="O61" s="34" t="s">
        <v>143</v>
      </c>
      <c r="P61" s="16">
        <v>3110</v>
      </c>
      <c r="Q61" s="41">
        <f t="shared" si="122"/>
        <v>0</v>
      </c>
      <c r="R61" s="50"/>
      <c r="S61" s="50"/>
      <c r="T61" s="45">
        <f t="shared" si="123"/>
        <v>0</v>
      </c>
      <c r="V61" s="34" t="s">
        <v>143</v>
      </c>
      <c r="W61" s="16">
        <v>3110</v>
      </c>
      <c r="X61" s="41">
        <f t="shared" si="124"/>
        <v>0</v>
      </c>
      <c r="Y61" s="50"/>
      <c r="Z61" s="50"/>
      <c r="AA61" s="45">
        <f t="shared" si="125"/>
        <v>0</v>
      </c>
      <c r="AC61" s="34" t="s">
        <v>143</v>
      </c>
      <c r="AD61" s="16">
        <v>3110</v>
      </c>
      <c r="AE61" s="41">
        <f t="shared" si="126"/>
        <v>0</v>
      </c>
      <c r="AF61" s="50"/>
      <c r="AG61" s="50"/>
      <c r="AH61" s="45">
        <f t="shared" si="127"/>
        <v>0</v>
      </c>
      <c r="AJ61" s="34" t="s">
        <v>143</v>
      </c>
      <c r="AK61" s="16">
        <v>3110</v>
      </c>
      <c r="AL61" s="41">
        <f t="shared" si="128"/>
        <v>0</v>
      </c>
      <c r="AM61" s="50"/>
      <c r="AN61" s="50"/>
      <c r="AO61" s="45">
        <f t="shared" si="129"/>
        <v>0</v>
      </c>
      <c r="AQ61" s="34" t="s">
        <v>143</v>
      </c>
      <c r="AR61" s="16">
        <v>3110</v>
      </c>
      <c r="AS61" s="41">
        <f t="shared" si="130"/>
        <v>0</v>
      </c>
      <c r="AT61" s="50"/>
      <c r="AU61" s="50"/>
      <c r="AV61" s="45">
        <f t="shared" si="131"/>
        <v>0</v>
      </c>
      <c r="AX61" s="34" t="s">
        <v>143</v>
      </c>
      <c r="AY61" s="16">
        <v>3110</v>
      </c>
      <c r="AZ61" s="41">
        <f t="shared" si="132"/>
        <v>0</v>
      </c>
      <c r="BA61" s="50"/>
      <c r="BB61" s="50"/>
      <c r="BC61" s="45">
        <f t="shared" si="133"/>
        <v>0</v>
      </c>
      <c r="BE61" s="34" t="s">
        <v>143</v>
      </c>
      <c r="BF61" s="16">
        <v>3110</v>
      </c>
      <c r="BG61" s="41">
        <f t="shared" si="134"/>
        <v>0</v>
      </c>
      <c r="BH61" s="50"/>
      <c r="BI61" s="50"/>
      <c r="BJ61" s="45">
        <f t="shared" si="135"/>
        <v>0</v>
      </c>
      <c r="BL61" s="34" t="s">
        <v>143</v>
      </c>
      <c r="BM61" s="16">
        <v>3110</v>
      </c>
      <c r="BN61" s="41">
        <f t="shared" si="136"/>
        <v>0</v>
      </c>
      <c r="BO61" s="50"/>
      <c r="BP61" s="50"/>
      <c r="BQ61" s="45">
        <f t="shared" si="137"/>
        <v>0</v>
      </c>
      <c r="BS61" s="34" t="s">
        <v>143</v>
      </c>
      <c r="BT61" s="16">
        <v>3110</v>
      </c>
      <c r="BU61" s="41">
        <f t="shared" si="138"/>
        <v>0</v>
      </c>
      <c r="BV61" s="50"/>
      <c r="BW61" s="50"/>
      <c r="BX61" s="45">
        <f t="shared" si="139"/>
        <v>0</v>
      </c>
      <c r="BZ61" s="34" t="s">
        <v>143</v>
      </c>
      <c r="CA61" s="16">
        <v>3110</v>
      </c>
      <c r="CB61" s="41">
        <f t="shared" si="140"/>
        <v>0</v>
      </c>
      <c r="CC61" s="50"/>
      <c r="CD61" s="50"/>
      <c r="CE61" s="45">
        <f t="shared" si="141"/>
        <v>0</v>
      </c>
    </row>
    <row r="62" spans="1:83" s="88" customFormat="1" ht="15.75" customHeight="1" thickBot="1">
      <c r="A62" s="34" t="s">
        <v>144</v>
      </c>
      <c r="B62" s="16">
        <v>3110</v>
      </c>
      <c r="C62" s="50"/>
      <c r="D62" s="50"/>
      <c r="E62" s="50"/>
      <c r="F62" s="45">
        <f t="shared" si="120"/>
        <v>0</v>
      </c>
      <c r="H62" s="34" t="s">
        <v>144</v>
      </c>
      <c r="I62" s="16">
        <v>3110</v>
      </c>
      <c r="J62" s="41">
        <f t="shared" si="60"/>
        <v>0</v>
      </c>
      <c r="K62" s="50"/>
      <c r="L62" s="50"/>
      <c r="M62" s="45">
        <f t="shared" si="121"/>
        <v>0</v>
      </c>
      <c r="O62" s="34" t="s">
        <v>144</v>
      </c>
      <c r="P62" s="16">
        <v>3110</v>
      </c>
      <c r="Q62" s="41">
        <f t="shared" si="122"/>
        <v>0</v>
      </c>
      <c r="R62" s="50"/>
      <c r="S62" s="50"/>
      <c r="T62" s="45">
        <f t="shared" si="123"/>
        <v>0</v>
      </c>
      <c r="V62" s="34" t="s">
        <v>144</v>
      </c>
      <c r="W62" s="16">
        <v>3110</v>
      </c>
      <c r="X62" s="41">
        <f t="shared" si="124"/>
        <v>0</v>
      </c>
      <c r="Y62" s="50"/>
      <c r="Z62" s="50"/>
      <c r="AA62" s="45">
        <f t="shared" si="125"/>
        <v>0</v>
      </c>
      <c r="AC62" s="34" t="s">
        <v>144</v>
      </c>
      <c r="AD62" s="16">
        <v>3110</v>
      </c>
      <c r="AE62" s="41">
        <f t="shared" si="126"/>
        <v>0</v>
      </c>
      <c r="AF62" s="50"/>
      <c r="AG62" s="50"/>
      <c r="AH62" s="45">
        <f t="shared" si="127"/>
        <v>0</v>
      </c>
      <c r="AJ62" s="34" t="s">
        <v>144</v>
      </c>
      <c r="AK62" s="16">
        <v>3110</v>
      </c>
      <c r="AL62" s="41">
        <f t="shared" si="128"/>
        <v>0</v>
      </c>
      <c r="AM62" s="50"/>
      <c r="AN62" s="50"/>
      <c r="AO62" s="45">
        <f t="shared" si="129"/>
        <v>0</v>
      </c>
      <c r="AQ62" s="34" t="s">
        <v>144</v>
      </c>
      <c r="AR62" s="16">
        <v>3110</v>
      </c>
      <c r="AS62" s="41">
        <f t="shared" si="130"/>
        <v>0</v>
      </c>
      <c r="AT62" s="50"/>
      <c r="AU62" s="50"/>
      <c r="AV62" s="45">
        <f t="shared" si="131"/>
        <v>0</v>
      </c>
      <c r="AX62" s="34" t="s">
        <v>144</v>
      </c>
      <c r="AY62" s="16">
        <v>3110</v>
      </c>
      <c r="AZ62" s="41">
        <f t="shared" si="132"/>
        <v>0</v>
      </c>
      <c r="BA62" s="50"/>
      <c r="BB62" s="50"/>
      <c r="BC62" s="45">
        <f t="shared" si="133"/>
        <v>0</v>
      </c>
      <c r="BE62" s="34" t="s">
        <v>144</v>
      </c>
      <c r="BF62" s="16">
        <v>3110</v>
      </c>
      <c r="BG62" s="41">
        <f t="shared" si="134"/>
        <v>0</v>
      </c>
      <c r="BH62" s="50"/>
      <c r="BI62" s="50"/>
      <c r="BJ62" s="45">
        <f t="shared" si="135"/>
        <v>0</v>
      </c>
      <c r="BL62" s="34" t="s">
        <v>144</v>
      </c>
      <c r="BM62" s="16">
        <v>3110</v>
      </c>
      <c r="BN62" s="41">
        <f t="shared" si="136"/>
        <v>0</v>
      </c>
      <c r="BO62" s="50"/>
      <c r="BP62" s="50"/>
      <c r="BQ62" s="45">
        <f t="shared" si="137"/>
        <v>0</v>
      </c>
      <c r="BS62" s="34" t="s">
        <v>144</v>
      </c>
      <c r="BT62" s="16">
        <v>3110</v>
      </c>
      <c r="BU62" s="41">
        <f t="shared" si="138"/>
        <v>0</v>
      </c>
      <c r="BV62" s="50"/>
      <c r="BW62" s="50"/>
      <c r="BX62" s="45">
        <f t="shared" si="139"/>
        <v>0</v>
      </c>
      <c r="BZ62" s="34" t="s">
        <v>144</v>
      </c>
      <c r="CA62" s="16">
        <v>3110</v>
      </c>
      <c r="CB62" s="41">
        <f t="shared" si="140"/>
        <v>0</v>
      </c>
      <c r="CC62" s="50"/>
      <c r="CD62" s="50"/>
      <c r="CE62" s="45">
        <f t="shared" si="141"/>
        <v>0</v>
      </c>
    </row>
    <row r="63" spans="1:83" s="88" customFormat="1" ht="15.75" customHeight="1" thickBot="1">
      <c r="A63" s="34" t="s">
        <v>145</v>
      </c>
      <c r="B63" s="16">
        <v>3110</v>
      </c>
      <c r="C63" s="50"/>
      <c r="D63" s="50"/>
      <c r="E63" s="50"/>
      <c r="F63" s="45">
        <f t="shared" si="120"/>
        <v>0</v>
      </c>
      <c r="H63" s="34" t="s">
        <v>145</v>
      </c>
      <c r="I63" s="16">
        <v>3110</v>
      </c>
      <c r="J63" s="41">
        <f t="shared" si="60"/>
        <v>0</v>
      </c>
      <c r="K63" s="50"/>
      <c r="L63" s="50"/>
      <c r="M63" s="45">
        <f t="shared" si="121"/>
        <v>0</v>
      </c>
      <c r="O63" s="34" t="s">
        <v>145</v>
      </c>
      <c r="P63" s="16">
        <v>3110</v>
      </c>
      <c r="Q63" s="41">
        <f t="shared" si="122"/>
        <v>0</v>
      </c>
      <c r="R63" s="50"/>
      <c r="S63" s="50"/>
      <c r="T63" s="45">
        <f t="shared" si="123"/>
        <v>0</v>
      </c>
      <c r="V63" s="34" t="s">
        <v>145</v>
      </c>
      <c r="W63" s="16">
        <v>3110</v>
      </c>
      <c r="X63" s="41">
        <f t="shared" si="124"/>
        <v>0</v>
      </c>
      <c r="Y63" s="50"/>
      <c r="Z63" s="50"/>
      <c r="AA63" s="45">
        <f t="shared" si="125"/>
        <v>0</v>
      </c>
      <c r="AC63" s="34" t="s">
        <v>145</v>
      </c>
      <c r="AD63" s="16">
        <v>3110</v>
      </c>
      <c r="AE63" s="41">
        <f t="shared" si="126"/>
        <v>0</v>
      </c>
      <c r="AF63" s="50"/>
      <c r="AG63" s="50"/>
      <c r="AH63" s="45">
        <f t="shared" si="127"/>
        <v>0</v>
      </c>
      <c r="AJ63" s="34" t="s">
        <v>145</v>
      </c>
      <c r="AK63" s="16">
        <v>3110</v>
      </c>
      <c r="AL63" s="41">
        <f t="shared" si="128"/>
        <v>0</v>
      </c>
      <c r="AM63" s="50"/>
      <c r="AN63" s="50"/>
      <c r="AO63" s="45">
        <f t="shared" si="129"/>
        <v>0</v>
      </c>
      <c r="AQ63" s="34" t="s">
        <v>145</v>
      </c>
      <c r="AR63" s="16">
        <v>3110</v>
      </c>
      <c r="AS63" s="41">
        <f t="shared" si="130"/>
        <v>0</v>
      </c>
      <c r="AT63" s="50"/>
      <c r="AU63" s="50"/>
      <c r="AV63" s="45">
        <f t="shared" si="131"/>
        <v>0</v>
      </c>
      <c r="AX63" s="34" t="s">
        <v>145</v>
      </c>
      <c r="AY63" s="16">
        <v>3110</v>
      </c>
      <c r="AZ63" s="41">
        <f t="shared" si="132"/>
        <v>0</v>
      </c>
      <c r="BA63" s="50"/>
      <c r="BB63" s="50"/>
      <c r="BC63" s="45">
        <f t="shared" si="133"/>
        <v>0</v>
      </c>
      <c r="BE63" s="34" t="s">
        <v>145</v>
      </c>
      <c r="BF63" s="16">
        <v>3110</v>
      </c>
      <c r="BG63" s="41">
        <f t="shared" si="134"/>
        <v>0</v>
      </c>
      <c r="BH63" s="50"/>
      <c r="BI63" s="50"/>
      <c r="BJ63" s="45">
        <f t="shared" si="135"/>
        <v>0</v>
      </c>
      <c r="BL63" s="34" t="s">
        <v>145</v>
      </c>
      <c r="BM63" s="16">
        <v>3110</v>
      </c>
      <c r="BN63" s="41">
        <f t="shared" si="136"/>
        <v>0</v>
      </c>
      <c r="BO63" s="50"/>
      <c r="BP63" s="50"/>
      <c r="BQ63" s="45">
        <f t="shared" si="137"/>
        <v>0</v>
      </c>
      <c r="BS63" s="34" t="s">
        <v>145</v>
      </c>
      <c r="BT63" s="16">
        <v>3110</v>
      </c>
      <c r="BU63" s="41">
        <f t="shared" si="138"/>
        <v>0</v>
      </c>
      <c r="BV63" s="50"/>
      <c r="BW63" s="50"/>
      <c r="BX63" s="45">
        <f t="shared" si="139"/>
        <v>0</v>
      </c>
      <c r="BZ63" s="34" t="s">
        <v>145</v>
      </c>
      <c r="CA63" s="16">
        <v>3110</v>
      </c>
      <c r="CB63" s="41">
        <f t="shared" si="140"/>
        <v>0</v>
      </c>
      <c r="CC63" s="50"/>
      <c r="CD63" s="50"/>
      <c r="CE63" s="45">
        <f t="shared" si="141"/>
        <v>0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20"/>
        <v>0</v>
      </c>
      <c r="H64" s="21" t="s">
        <v>53</v>
      </c>
      <c r="I64" s="16">
        <v>3120</v>
      </c>
      <c r="J64" s="50">
        <f t="shared" si="60"/>
        <v>0</v>
      </c>
      <c r="K64" s="50"/>
      <c r="L64" s="50"/>
      <c r="M64" s="45">
        <f t="shared" si="121"/>
        <v>0</v>
      </c>
      <c r="O64" s="21" t="s">
        <v>53</v>
      </c>
      <c r="P64" s="16">
        <v>3120</v>
      </c>
      <c r="Q64" s="50">
        <f t="shared" si="122"/>
        <v>0</v>
      </c>
      <c r="R64" s="50"/>
      <c r="S64" s="50"/>
      <c r="T64" s="45">
        <f t="shared" si="123"/>
        <v>0</v>
      </c>
      <c r="U64" s="28"/>
      <c r="V64" s="21" t="s">
        <v>53</v>
      </c>
      <c r="W64" s="16">
        <v>3120</v>
      </c>
      <c r="X64" s="50">
        <f t="shared" si="124"/>
        <v>0</v>
      </c>
      <c r="Y64" s="50"/>
      <c r="Z64" s="50"/>
      <c r="AA64" s="45">
        <f t="shared" si="125"/>
        <v>0</v>
      </c>
      <c r="AC64" s="21" t="s">
        <v>53</v>
      </c>
      <c r="AD64" s="16">
        <v>3120</v>
      </c>
      <c r="AE64" s="50">
        <f t="shared" si="126"/>
        <v>0</v>
      </c>
      <c r="AF64" s="50"/>
      <c r="AG64" s="50"/>
      <c r="AH64" s="45">
        <f t="shared" si="127"/>
        <v>0</v>
      </c>
      <c r="AJ64" s="21" t="s">
        <v>53</v>
      </c>
      <c r="AK64" s="16">
        <v>3120</v>
      </c>
      <c r="AL64" s="50">
        <f t="shared" si="128"/>
        <v>0</v>
      </c>
      <c r="AM64" s="50"/>
      <c r="AN64" s="50"/>
      <c r="AO64" s="45">
        <f t="shared" si="129"/>
        <v>0</v>
      </c>
      <c r="AQ64" s="21" t="s">
        <v>53</v>
      </c>
      <c r="AR64" s="16">
        <v>3120</v>
      </c>
      <c r="AS64" s="50">
        <f t="shared" si="130"/>
        <v>0</v>
      </c>
      <c r="AT64" s="50"/>
      <c r="AU64" s="50"/>
      <c r="AV64" s="45">
        <f t="shared" si="131"/>
        <v>0</v>
      </c>
      <c r="AX64" s="21" t="s">
        <v>53</v>
      </c>
      <c r="AY64" s="16">
        <v>3120</v>
      </c>
      <c r="AZ64" s="50">
        <f t="shared" si="132"/>
        <v>0</v>
      </c>
      <c r="BA64" s="50"/>
      <c r="BB64" s="50"/>
      <c r="BC64" s="45">
        <f t="shared" si="133"/>
        <v>0</v>
      </c>
      <c r="BE64" s="21" t="s">
        <v>53</v>
      </c>
      <c r="BF64" s="16">
        <v>3120</v>
      </c>
      <c r="BG64" s="50">
        <f t="shared" si="134"/>
        <v>0</v>
      </c>
      <c r="BH64" s="50"/>
      <c r="BI64" s="50"/>
      <c r="BJ64" s="45">
        <f t="shared" si="135"/>
        <v>0</v>
      </c>
      <c r="BL64" s="21" t="s">
        <v>53</v>
      </c>
      <c r="BM64" s="16">
        <v>3120</v>
      </c>
      <c r="BN64" s="50">
        <f t="shared" si="136"/>
        <v>0</v>
      </c>
      <c r="BO64" s="50"/>
      <c r="BP64" s="50"/>
      <c r="BQ64" s="45">
        <f t="shared" si="137"/>
        <v>0</v>
      </c>
      <c r="BS64" s="21" t="s">
        <v>53</v>
      </c>
      <c r="BT64" s="16">
        <v>3120</v>
      </c>
      <c r="BU64" s="50">
        <f t="shared" si="138"/>
        <v>0</v>
      </c>
      <c r="BV64" s="50"/>
      <c r="BW64" s="50"/>
      <c r="BX64" s="45">
        <f t="shared" si="139"/>
        <v>0</v>
      </c>
      <c r="BZ64" s="21" t="s">
        <v>53</v>
      </c>
      <c r="CA64" s="16">
        <v>3120</v>
      </c>
      <c r="CB64" s="50">
        <f t="shared" si="140"/>
        <v>0</v>
      </c>
      <c r="CC64" s="50"/>
      <c r="CD64" s="50"/>
      <c r="CE64" s="45">
        <f t="shared" si="141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20"/>
        <v>0</v>
      </c>
      <c r="H65" s="21" t="s">
        <v>54</v>
      </c>
      <c r="I65" s="16">
        <v>3130</v>
      </c>
      <c r="J65" s="50">
        <f t="shared" si="60"/>
        <v>0</v>
      </c>
      <c r="K65" s="50"/>
      <c r="L65" s="50"/>
      <c r="M65" s="45">
        <f t="shared" si="121"/>
        <v>0</v>
      </c>
      <c r="O65" s="21" t="s">
        <v>54</v>
      </c>
      <c r="P65" s="16">
        <v>3130</v>
      </c>
      <c r="Q65" s="50">
        <f t="shared" si="122"/>
        <v>0</v>
      </c>
      <c r="R65" s="50"/>
      <c r="S65" s="50"/>
      <c r="T65" s="45">
        <f t="shared" si="123"/>
        <v>0</v>
      </c>
      <c r="V65" s="21" t="s">
        <v>54</v>
      </c>
      <c r="W65" s="16">
        <v>3130</v>
      </c>
      <c r="X65" s="50">
        <f t="shared" si="124"/>
        <v>0</v>
      </c>
      <c r="Y65" s="50"/>
      <c r="Z65" s="50"/>
      <c r="AA65" s="45">
        <f t="shared" si="125"/>
        <v>0</v>
      </c>
      <c r="AC65" s="21" t="s">
        <v>54</v>
      </c>
      <c r="AD65" s="16">
        <v>3130</v>
      </c>
      <c r="AE65" s="50">
        <f t="shared" si="126"/>
        <v>0</v>
      </c>
      <c r="AF65" s="50"/>
      <c r="AG65" s="50"/>
      <c r="AH65" s="45">
        <f t="shared" si="127"/>
        <v>0</v>
      </c>
      <c r="AJ65" s="21" t="s">
        <v>54</v>
      </c>
      <c r="AK65" s="16">
        <v>3130</v>
      </c>
      <c r="AL65" s="50">
        <f t="shared" si="128"/>
        <v>0</v>
      </c>
      <c r="AM65" s="50"/>
      <c r="AN65" s="50"/>
      <c r="AO65" s="45">
        <f t="shared" si="129"/>
        <v>0</v>
      </c>
      <c r="AQ65" s="21" t="s">
        <v>54</v>
      </c>
      <c r="AR65" s="16">
        <v>3130</v>
      </c>
      <c r="AS65" s="50">
        <f t="shared" si="130"/>
        <v>0</v>
      </c>
      <c r="AT65" s="50"/>
      <c r="AU65" s="50"/>
      <c r="AV65" s="45">
        <f t="shared" si="131"/>
        <v>0</v>
      </c>
      <c r="AX65" s="21" t="s">
        <v>54</v>
      </c>
      <c r="AY65" s="16">
        <v>3130</v>
      </c>
      <c r="AZ65" s="50">
        <f t="shared" si="132"/>
        <v>0</v>
      </c>
      <c r="BA65" s="50"/>
      <c r="BB65" s="50"/>
      <c r="BC65" s="45">
        <f t="shared" si="133"/>
        <v>0</v>
      </c>
      <c r="BE65" s="21" t="s">
        <v>54</v>
      </c>
      <c r="BF65" s="16">
        <v>3130</v>
      </c>
      <c r="BG65" s="50">
        <f t="shared" si="134"/>
        <v>0</v>
      </c>
      <c r="BH65" s="50"/>
      <c r="BI65" s="50"/>
      <c r="BJ65" s="45">
        <f t="shared" si="135"/>
        <v>0</v>
      </c>
      <c r="BL65" s="21" t="s">
        <v>54</v>
      </c>
      <c r="BM65" s="16">
        <v>3130</v>
      </c>
      <c r="BN65" s="50">
        <f t="shared" si="136"/>
        <v>0</v>
      </c>
      <c r="BO65" s="50"/>
      <c r="BP65" s="50"/>
      <c r="BQ65" s="45">
        <f t="shared" si="137"/>
        <v>0</v>
      </c>
      <c r="BS65" s="21" t="s">
        <v>54</v>
      </c>
      <c r="BT65" s="16">
        <v>3130</v>
      </c>
      <c r="BU65" s="50">
        <f t="shared" si="138"/>
        <v>0</v>
      </c>
      <c r="BV65" s="50"/>
      <c r="BW65" s="50"/>
      <c r="BX65" s="45">
        <f t="shared" si="139"/>
        <v>0</v>
      </c>
      <c r="BZ65" s="21" t="s">
        <v>54</v>
      </c>
      <c r="CA65" s="16">
        <v>3130</v>
      </c>
      <c r="CB65" s="50">
        <f t="shared" si="140"/>
        <v>0</v>
      </c>
      <c r="CC65" s="50"/>
      <c r="CD65" s="50"/>
      <c r="CE65" s="45">
        <f t="shared" si="141"/>
        <v>0</v>
      </c>
    </row>
    <row r="66" spans="1:83" s="27" customFormat="1" ht="15.75" customHeight="1">
      <c r="A66" s="18"/>
    </row>
    <row r="67" spans="1:83" s="27" customFormat="1" ht="63" customHeight="1"/>
    <row r="68" spans="1:83" s="27" customFormat="1" ht="15.75" customHeight="1">
      <c r="U68" s="28"/>
    </row>
    <row r="69" spans="1:83" s="27" customFormat="1" ht="15.75" customHeight="1">
      <c r="U69" s="28"/>
    </row>
    <row r="70" spans="1:83" s="27" customFormat="1" ht="36" customHeight="1">
      <c r="U70" s="28"/>
    </row>
    <row r="71" spans="1:83" s="27" customFormat="1" ht="15.75" customHeight="1">
      <c r="U71" s="32"/>
    </row>
    <row r="72" spans="1:83" s="27" customFormat="1" ht="15.75" customHeight="1">
      <c r="U72" s="32"/>
    </row>
    <row r="73" spans="1:83" s="32" customFormat="1" ht="15.75" customHeight="1"/>
    <row r="74" spans="1:83" s="32" customFormat="1" ht="15.75" customHeight="1">
      <c r="U74" s="28"/>
    </row>
    <row r="75" spans="1:83" s="32" customFormat="1" ht="15.75" customHeight="1">
      <c r="U75" s="28"/>
    </row>
    <row r="76" spans="1:83" s="27" customFormat="1" ht="15.75" customHeight="1">
      <c r="U76" s="28"/>
    </row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</row>
    <row r="93" spans="21:27" s="27" customFormat="1" ht="15.75" customHeight="1">
      <c r="U93" s="28"/>
    </row>
    <row r="94" spans="21:27" s="27" customFormat="1" ht="15.75" customHeight="1">
      <c r="U94" s="28"/>
    </row>
    <row r="95" spans="21:27" s="27" customFormat="1" ht="15.75" customHeight="1">
      <c r="U95" s="28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25.5" customHeight="1">
      <c r="V102"/>
      <c r="W102"/>
      <c r="X102"/>
      <c r="Y102"/>
      <c r="Z102"/>
      <c r="AA102"/>
    </row>
    <row r="103" spans="21:27" s="27" customFormat="1" ht="15.75" customHeight="1">
      <c r="V103"/>
      <c r="W103"/>
      <c r="X103"/>
      <c r="Y103"/>
      <c r="Z103"/>
      <c r="AA103"/>
    </row>
    <row r="104" spans="21:27" s="27" customFormat="1" ht="15.75" customHeight="1">
      <c r="V104"/>
      <c r="W104"/>
      <c r="X104"/>
      <c r="Y104"/>
      <c r="Z104"/>
      <c r="AA104"/>
    </row>
    <row r="105" spans="21:27" s="27" customForma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8" customFormat="1" ht="36" customHeight="1">
      <c r="U107" s="27"/>
      <c r="V107"/>
      <c r="W107"/>
      <c r="X107"/>
      <c r="Y107"/>
      <c r="Z107"/>
      <c r="AA107"/>
    </row>
    <row r="108" spans="21:27" s="28" customFormat="1" ht="15.75" customHeight="1">
      <c r="U108" s="27"/>
      <c r="V108"/>
      <c r="W108"/>
      <c r="X108"/>
      <c r="Y108"/>
      <c r="Z108"/>
      <c r="AA108"/>
    </row>
    <row r="109" spans="21:27" s="28" customFormat="1" ht="15.75" customHeight="1">
      <c r="U109" s="27"/>
      <c r="V109"/>
      <c r="W109"/>
      <c r="X109"/>
      <c r="Y109"/>
      <c r="Z109"/>
      <c r="AA109"/>
    </row>
    <row r="110" spans="21:27" s="32" customFormat="1" ht="15.75" customHeight="1">
      <c r="U110" s="27"/>
      <c r="V110"/>
      <c r="W110"/>
      <c r="X110"/>
      <c r="Y110"/>
      <c r="Z110"/>
      <c r="AA110"/>
    </row>
    <row r="111" spans="21:27" s="32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28" customFormat="1" ht="15.75" customHeight="1">
      <c r="U113" s="27"/>
      <c r="V113"/>
      <c r="W113"/>
      <c r="X113"/>
      <c r="Y113"/>
      <c r="Z113"/>
      <c r="AA113"/>
    </row>
    <row r="114" spans="21:27" s="28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>
      <c r="U117" s="27"/>
      <c r="V117"/>
      <c r="W117"/>
      <c r="X117"/>
      <c r="Y117"/>
      <c r="Z117"/>
      <c r="AA117"/>
    </row>
    <row r="118" spans="21:27" s="28" customFormat="1">
      <c r="U118" s="27"/>
      <c r="V118"/>
      <c r="W118"/>
      <c r="X118"/>
      <c r="Y118"/>
      <c r="Z118"/>
      <c r="AA118"/>
    </row>
    <row r="119" spans="21:27" s="28" customFormat="1" ht="15.75" customHeight="1">
      <c r="U119" s="27"/>
      <c r="V119"/>
      <c r="W119"/>
      <c r="X119"/>
      <c r="Y119"/>
      <c r="Z119"/>
      <c r="AA119"/>
    </row>
    <row r="120" spans="21:27" s="28" customFormat="1" ht="15.75" customHeigh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6"/>
      <c r="V126"/>
      <c r="W126"/>
      <c r="X126"/>
      <c r="Y126"/>
      <c r="Z126"/>
      <c r="AA126"/>
    </row>
    <row r="127" spans="21:27" s="28" customFormat="1" ht="15.75" customHeight="1">
      <c r="U127"/>
      <c r="V127"/>
      <c r="W127"/>
      <c r="X127"/>
      <c r="Y127"/>
      <c r="Z127"/>
      <c r="AA127"/>
    </row>
    <row r="128" spans="21:27" s="28" customFormat="1" ht="15.75" customHeight="1">
      <c r="U128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25.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7" customFormat="1" ht="15.75" customHeight="1">
      <c r="U141"/>
      <c r="V141"/>
      <c r="W141"/>
      <c r="X141"/>
      <c r="Y141"/>
      <c r="Z141"/>
      <c r="AA141"/>
    </row>
    <row r="142" spans="21:27" s="27" customForma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8" customFormat="1" ht="36" customHeight="1">
      <c r="U144"/>
      <c r="V144"/>
      <c r="W144"/>
      <c r="X144"/>
      <c r="Y144"/>
      <c r="Z144"/>
      <c r="AA144"/>
    </row>
    <row r="145" spans="21:27" s="28" customFormat="1" ht="15.75" customHeight="1">
      <c r="U145"/>
      <c r="V145"/>
      <c r="W145"/>
      <c r="X145"/>
      <c r="Y145"/>
      <c r="Z145"/>
      <c r="AA145"/>
    </row>
    <row r="146" spans="21:27" s="28" customFormat="1" ht="15.75" customHeight="1">
      <c r="U146"/>
      <c r="V146"/>
      <c r="W146"/>
      <c r="X146"/>
      <c r="Y146"/>
      <c r="Z146"/>
      <c r="AA146"/>
    </row>
    <row r="147" spans="21:27" s="32" customFormat="1" ht="15.75" customHeight="1">
      <c r="U147"/>
      <c r="V147"/>
      <c r="W147"/>
      <c r="X147"/>
      <c r="Y147"/>
      <c r="Z147"/>
      <c r="AA147"/>
    </row>
    <row r="148" spans="21:27" s="32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28" customFormat="1" ht="15.75" customHeight="1">
      <c r="U150"/>
      <c r="V150"/>
      <c r="W150"/>
      <c r="X150"/>
      <c r="Y150"/>
      <c r="Z150"/>
      <c r="AA150"/>
    </row>
    <row r="151" spans="21:27" s="28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>
      <c r="U154"/>
      <c r="V154"/>
      <c r="W154"/>
      <c r="X154"/>
      <c r="Y154"/>
      <c r="Z154"/>
      <c r="AA154"/>
    </row>
    <row r="155" spans="21:27" s="28" customFormat="1">
      <c r="U155"/>
      <c r="V155"/>
      <c r="W155"/>
      <c r="X155"/>
      <c r="Y155"/>
      <c r="Z155"/>
      <c r="AA155"/>
    </row>
    <row r="156" spans="21:27" s="28" customFormat="1" ht="15.75" customHeight="1">
      <c r="U156"/>
      <c r="V156"/>
      <c r="W156"/>
      <c r="X156"/>
      <c r="Y156"/>
      <c r="Z156"/>
      <c r="AA156"/>
    </row>
    <row r="157" spans="21:27" s="28" customFormat="1" ht="15.75" customHeigh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25.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7" customFormat="1" ht="15.75" customHeight="1">
      <c r="U178"/>
      <c r="V178"/>
      <c r="W178"/>
      <c r="X178"/>
      <c r="Y178"/>
      <c r="Z178"/>
      <c r="AA178"/>
    </row>
    <row r="179" spans="21:27" s="27" customFormat="1" ht="43.15" customHeight="1">
      <c r="U179"/>
      <c r="V179"/>
      <c r="W179"/>
      <c r="X179"/>
      <c r="Y179"/>
      <c r="Z179"/>
      <c r="AA179"/>
    </row>
    <row r="180" spans="21:27" s="27" customFormat="1" ht="20.25" customHeight="1">
      <c r="U180"/>
      <c r="V180"/>
      <c r="W180"/>
      <c r="X180"/>
      <c r="Y180"/>
      <c r="Z180"/>
      <c r="AA180"/>
    </row>
    <row r="181" spans="21:27" s="27" customFormat="1" ht="16.149999999999999" customHeight="1">
      <c r="U181"/>
      <c r="V181"/>
      <c r="W181"/>
      <c r="X181"/>
      <c r="Y181"/>
      <c r="Z181"/>
      <c r="AA181"/>
    </row>
    <row r="182" spans="21:27" s="27" customFormat="1" ht="48" customHeight="1">
      <c r="U182"/>
      <c r="V182"/>
      <c r="W182"/>
      <c r="X182"/>
      <c r="Y182"/>
      <c r="Z182"/>
      <c r="AA182"/>
    </row>
    <row r="183" spans="21:27" s="27" customFormat="1" ht="15.75" customHeight="1">
      <c r="U183"/>
      <c r="V183"/>
      <c r="W183"/>
      <c r="X183"/>
      <c r="Y183"/>
      <c r="Z183"/>
      <c r="AA183"/>
    </row>
    <row r="184" spans="21:27" s="27" customFormat="1" ht="15.75" customHeight="1">
      <c r="U184"/>
      <c r="V184"/>
      <c r="W184"/>
      <c r="X184"/>
      <c r="Y184"/>
      <c r="Z184"/>
      <c r="AA184"/>
    </row>
    <row r="185" spans="21:27" s="27" customFormat="1" ht="50.4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15.75" customHeight="1">
      <c r="U187"/>
      <c r="V187"/>
      <c r="W187"/>
      <c r="X187"/>
      <c r="Y187"/>
      <c r="Z187"/>
      <c r="AA187"/>
    </row>
    <row r="188" spans="21:27" s="27" customFormat="1" ht="44.4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15.75" customHeight="1">
      <c r="U190"/>
      <c r="V190"/>
      <c r="W190"/>
      <c r="X190"/>
      <c r="Y190"/>
      <c r="Z190"/>
      <c r="AA190"/>
    </row>
    <row r="191" spans="21:27" s="27" customFormat="1" ht="46.9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15.75" customHeight="1">
      <c r="U193"/>
      <c r="V193"/>
      <c r="W193"/>
      <c r="X193"/>
      <c r="Y193"/>
      <c r="Z193"/>
      <c r="AA193"/>
    </row>
    <row r="194" spans="21:27" s="27" customFormat="1" ht="51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15.75" customHeight="1">
      <c r="U196"/>
      <c r="V196"/>
      <c r="W196"/>
      <c r="X196"/>
      <c r="Y196"/>
      <c r="Z196"/>
      <c r="AA196"/>
    </row>
    <row r="197" spans="21:27" s="27" customFormat="1" ht="61.1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15.75" customHeight="1">
      <c r="U199"/>
      <c r="V199"/>
      <c r="W199"/>
      <c r="X199"/>
      <c r="Y199"/>
      <c r="Z199"/>
      <c r="AA199"/>
    </row>
    <row r="200" spans="21:27" s="27" customFormat="1" ht="61.1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s="27" customFormat="1">
      <c r="U202"/>
      <c r="V202"/>
      <c r="W202"/>
      <c r="X202"/>
      <c r="Y202"/>
      <c r="Z202"/>
      <c r="AA202"/>
    </row>
    <row r="203" spans="21:27" ht="15.75" customHeight="1"/>
    <row r="204" spans="21:27" ht="15.75" customHeight="1"/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F753"/>
  <sheetViews>
    <sheetView view="pageBreakPreview" topLeftCell="AO29" zoomScaleNormal="70" zoomScaleSheetLayoutView="100" workbookViewId="0">
      <selection activeCell="AS49" sqref="AS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85546875" customWidth="1"/>
    <col min="10" max="10" width="13.140625" customWidth="1"/>
    <col min="11" max="11" width="15.140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8" t="s">
        <v>110</v>
      </c>
      <c r="B8" s="137"/>
      <c r="C8" s="137"/>
      <c r="D8" s="137"/>
      <c r="E8" s="137"/>
      <c r="F8" s="137"/>
      <c r="G8" s="137"/>
      <c r="H8" s="138" t="s">
        <v>110</v>
      </c>
      <c r="I8" s="137"/>
      <c r="J8" s="137"/>
      <c r="K8" s="137"/>
      <c r="L8" s="137"/>
      <c r="M8" s="137"/>
      <c r="N8" s="137"/>
      <c r="O8" s="138" t="s">
        <v>110</v>
      </c>
      <c r="P8" s="137"/>
      <c r="Q8" s="137"/>
      <c r="R8" s="137"/>
      <c r="S8" s="137"/>
      <c r="T8" s="137"/>
      <c r="U8" s="137"/>
      <c r="V8" s="138" t="s">
        <v>110</v>
      </c>
      <c r="W8" s="137"/>
      <c r="X8" s="137"/>
      <c r="Y8" s="137"/>
      <c r="Z8" s="137"/>
      <c r="AA8" s="137"/>
      <c r="AB8" s="137"/>
      <c r="AC8" s="138" t="s">
        <v>110</v>
      </c>
      <c r="AD8" s="137"/>
      <c r="AE8" s="137"/>
      <c r="AF8" s="137"/>
      <c r="AG8" s="137"/>
      <c r="AH8" s="137"/>
      <c r="AI8" s="137"/>
      <c r="AJ8" s="138" t="s">
        <v>110</v>
      </c>
      <c r="AK8" s="137"/>
      <c r="AL8" s="137"/>
      <c r="AM8" s="137"/>
      <c r="AN8" s="137"/>
      <c r="AO8" s="137"/>
      <c r="AP8" s="137"/>
      <c r="AQ8" s="138" t="s">
        <v>110</v>
      </c>
      <c r="AR8" s="137"/>
      <c r="AS8" s="137"/>
      <c r="AT8" s="137"/>
      <c r="AU8" s="137"/>
      <c r="AV8" s="137"/>
      <c r="AW8" s="137"/>
      <c r="AX8" s="138" t="s">
        <v>110</v>
      </c>
      <c r="AY8" s="137"/>
      <c r="AZ8" s="137"/>
      <c r="BA8" s="137"/>
      <c r="BB8" s="137"/>
      <c r="BC8" s="137"/>
      <c r="BD8" s="137"/>
      <c r="BE8" s="138" t="s">
        <v>110</v>
      </c>
      <c r="BF8" s="137"/>
      <c r="BG8" s="137"/>
      <c r="BH8" s="137"/>
      <c r="BI8" s="137"/>
      <c r="BJ8" s="137"/>
      <c r="BK8" s="137"/>
      <c r="BL8" s="138" t="s">
        <v>110</v>
      </c>
      <c r="BM8" s="137"/>
      <c r="BN8" s="137"/>
      <c r="BO8" s="137"/>
      <c r="BP8" s="137"/>
      <c r="BQ8" s="137"/>
      <c r="BR8" s="137"/>
      <c r="BS8" s="138" t="s">
        <v>110</v>
      </c>
      <c r="BT8" s="137"/>
      <c r="BU8" s="137"/>
      <c r="BV8" s="137"/>
      <c r="BW8" s="137"/>
      <c r="BX8" s="137"/>
      <c r="BY8" s="137"/>
      <c r="BZ8" s="138" t="s">
        <v>110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C22+C57</f>
        <v>1728829</v>
      </c>
      <c r="D21" s="102">
        <f t="shared" ref="D21:E21" si="0">D22+D57</f>
        <v>0</v>
      </c>
      <c r="E21" s="102">
        <f t="shared" si="0"/>
        <v>1678.51</v>
      </c>
      <c r="F21" s="102">
        <f>C21+D21-E21</f>
        <v>1727150.49</v>
      </c>
      <c r="G21" s="103"/>
      <c r="H21" s="100" t="s">
        <v>28</v>
      </c>
      <c r="I21" s="101" t="s">
        <v>29</v>
      </c>
      <c r="J21" s="102">
        <f>J22+J57</f>
        <v>1727150.49</v>
      </c>
      <c r="K21" s="102">
        <f t="shared" ref="K21" si="1">K22+K57</f>
        <v>2850</v>
      </c>
      <c r="L21" s="102">
        <f t="shared" ref="L21" si="2">L22+L57</f>
        <v>406605.97000000003</v>
      </c>
      <c r="M21" s="102">
        <f>J21+K21-L21</f>
        <v>1323394.52</v>
      </c>
      <c r="O21" s="100" t="s">
        <v>28</v>
      </c>
      <c r="P21" s="101" t="s">
        <v>29</v>
      </c>
      <c r="Q21" s="102">
        <f>Q22+Q57</f>
        <v>1323394.52</v>
      </c>
      <c r="R21" s="102">
        <f t="shared" ref="R21" si="3">R22+R57</f>
        <v>286563</v>
      </c>
      <c r="S21" s="102">
        <f t="shared" ref="S21" si="4">S22+S57</f>
        <v>2352.4700000000003</v>
      </c>
      <c r="T21" s="102">
        <f>Q21+R21-S21</f>
        <v>1607605.05</v>
      </c>
      <c r="V21" s="100" t="s">
        <v>28</v>
      </c>
      <c r="W21" s="101" t="s">
        <v>29</v>
      </c>
      <c r="X21" s="102">
        <f>X22+X57</f>
        <v>1607605.05</v>
      </c>
      <c r="Y21" s="102">
        <f t="shared" ref="Y21" si="5">Y22+Y57</f>
        <v>1000000</v>
      </c>
      <c r="Z21" s="102">
        <f t="shared" ref="Z21" si="6">Z22+Z57</f>
        <v>417529.77</v>
      </c>
      <c r="AA21" s="102">
        <f>X21+Y21-Z21</f>
        <v>2190075.2799999998</v>
      </c>
      <c r="AC21" s="100" t="s">
        <v>28</v>
      </c>
      <c r="AD21" s="101" t="s">
        <v>29</v>
      </c>
      <c r="AE21" s="102">
        <f>AE22+AE57</f>
        <v>2190075.2800000003</v>
      </c>
      <c r="AF21" s="102">
        <f t="shared" ref="AF21" si="7">AF22+AF57</f>
        <v>91531</v>
      </c>
      <c r="AG21" s="102">
        <f t="shared" ref="AG21" si="8">AG22+AG57</f>
        <v>238015.89</v>
      </c>
      <c r="AH21" s="102">
        <f>AE21+AF21-AG21</f>
        <v>2043590.3900000001</v>
      </c>
      <c r="AJ21" s="100" t="s">
        <v>28</v>
      </c>
      <c r="AK21" s="101" t="s">
        <v>29</v>
      </c>
      <c r="AL21" s="102">
        <f>AL22+AL57</f>
        <v>2043590.3900000001</v>
      </c>
      <c r="AM21" s="102">
        <f t="shared" ref="AM21" si="9">AM22+AM57</f>
        <v>200000</v>
      </c>
      <c r="AN21" s="102">
        <f t="shared" ref="AN21" si="10">AN22+AN57</f>
        <v>15970.62</v>
      </c>
      <c r="AO21" s="102">
        <f>AL21+AM21-AN21</f>
        <v>2227619.77</v>
      </c>
      <c r="AQ21" s="100" t="s">
        <v>28</v>
      </c>
      <c r="AR21" s="101" t="s">
        <v>29</v>
      </c>
      <c r="AS21" s="102">
        <f>AS22+AS57</f>
        <v>2227619.77</v>
      </c>
      <c r="AT21" s="102">
        <f t="shared" ref="AT21" si="11">AT22+AT57</f>
        <v>1959998</v>
      </c>
      <c r="AU21" s="102">
        <f t="shared" ref="AU21" si="12">AU22+AU57</f>
        <v>64671.519999999997</v>
      </c>
      <c r="AV21" s="102">
        <f>AS21+AT21-AU21</f>
        <v>4122946.25</v>
      </c>
      <c r="AX21" s="100" t="s">
        <v>28</v>
      </c>
      <c r="AY21" s="101" t="s">
        <v>29</v>
      </c>
      <c r="AZ21" s="102">
        <f>AZ22+AZ57</f>
        <v>4122946.25</v>
      </c>
      <c r="BA21" s="102">
        <f t="shared" ref="BA21" si="13">BA22+BA57</f>
        <v>1307948</v>
      </c>
      <c r="BB21" s="102">
        <f t="shared" ref="BB21" si="14">BB22+BB57</f>
        <v>0</v>
      </c>
      <c r="BC21" s="102">
        <f>AZ21+BA21-BB21</f>
        <v>5430894.25</v>
      </c>
      <c r="BE21" s="100" t="s">
        <v>28</v>
      </c>
      <c r="BF21" s="101" t="s">
        <v>29</v>
      </c>
      <c r="BG21" s="102">
        <f>BG22+BG57</f>
        <v>5430894.25</v>
      </c>
      <c r="BH21" s="102">
        <f t="shared" ref="BH21" si="15">BH22+BH57</f>
        <v>410565</v>
      </c>
      <c r="BI21" s="102">
        <f t="shared" ref="BI21" si="16">BI22+BI57</f>
        <v>0</v>
      </c>
      <c r="BJ21" s="102">
        <f>BG21+BH21-BI21</f>
        <v>5841459.25</v>
      </c>
      <c r="BL21" s="100" t="s">
        <v>28</v>
      </c>
      <c r="BM21" s="101" t="s">
        <v>29</v>
      </c>
      <c r="BN21" s="102">
        <f>BN22+BN57</f>
        <v>5841459.25</v>
      </c>
      <c r="BO21" s="102">
        <f t="shared" ref="BO21" si="17">BO22+BO57</f>
        <v>0</v>
      </c>
      <c r="BP21" s="102">
        <f t="shared" ref="BP21" si="18">BP22+BP57</f>
        <v>0</v>
      </c>
      <c r="BQ21" s="102">
        <f>BN21+BO21-BP21</f>
        <v>5841459.25</v>
      </c>
      <c r="BS21" s="100" t="s">
        <v>28</v>
      </c>
      <c r="BT21" s="101" t="s">
        <v>29</v>
      </c>
      <c r="BU21" s="102">
        <f>BU22+BU57</f>
        <v>5841459.25</v>
      </c>
      <c r="BV21" s="102">
        <f t="shared" ref="BV21" si="19">BV22+BV57</f>
        <v>0</v>
      </c>
      <c r="BW21" s="102">
        <f t="shared" ref="BW21" si="20">BW22+BW57</f>
        <v>0</v>
      </c>
      <c r="BX21" s="102">
        <f>BU21+BV21-BW21</f>
        <v>5841459.25</v>
      </c>
      <c r="BZ21" s="100" t="s">
        <v>28</v>
      </c>
      <c r="CA21" s="101" t="s">
        <v>29</v>
      </c>
      <c r="CB21" s="102">
        <f>CB22+CB57</f>
        <v>5841459.25</v>
      </c>
      <c r="CC21" s="102">
        <f t="shared" ref="CC21" si="21">CC22+CC57</f>
        <v>0</v>
      </c>
      <c r="CD21" s="102">
        <f t="shared" ref="CD21" si="22">CD22+CD57</f>
        <v>0</v>
      </c>
      <c r="CE21" s="102">
        <f>CB21+CC21-CD21</f>
        <v>5841459.25</v>
      </c>
    </row>
    <row r="22" spans="1:83" s="96" customFormat="1" ht="36" customHeight="1" thickBot="1">
      <c r="A22" s="92" t="s">
        <v>121</v>
      </c>
      <c r="B22" s="93">
        <v>2000</v>
      </c>
      <c r="C22" s="94">
        <f>C23+C55</f>
        <v>1728829</v>
      </c>
      <c r="D22" s="94">
        <f t="shared" ref="D22:E22" si="23">D23+D55</f>
        <v>0</v>
      </c>
      <c r="E22" s="94">
        <f t="shared" si="23"/>
        <v>1678.51</v>
      </c>
      <c r="F22" s="95">
        <f t="shared" ref="F22:F24" si="24">C22+D22-E22</f>
        <v>1727150.49</v>
      </c>
      <c r="H22" s="92" t="s">
        <v>121</v>
      </c>
      <c r="I22" s="93">
        <v>2000</v>
      </c>
      <c r="J22" s="94">
        <f>J23+J55</f>
        <v>1727150.49</v>
      </c>
      <c r="K22" s="94">
        <f t="shared" ref="K22" si="25">K23+K55</f>
        <v>2850</v>
      </c>
      <c r="L22" s="94">
        <f t="shared" ref="L22" si="26">L23+L55</f>
        <v>406605.97000000003</v>
      </c>
      <c r="M22" s="95">
        <f t="shared" ref="M22:M24" si="27">J22+K22-L22</f>
        <v>1323394.52</v>
      </c>
      <c r="O22" s="92" t="s">
        <v>121</v>
      </c>
      <c r="P22" s="93">
        <v>2000</v>
      </c>
      <c r="Q22" s="94">
        <f>Q23+Q55</f>
        <v>1323394.52</v>
      </c>
      <c r="R22" s="94">
        <f t="shared" ref="R22" si="28">R23+R55</f>
        <v>27000</v>
      </c>
      <c r="S22" s="94">
        <f t="shared" ref="S22" si="29">S23+S55</f>
        <v>2352.4700000000003</v>
      </c>
      <c r="T22" s="95">
        <f t="shared" ref="T22:T24" si="30">Q22+R22-S22</f>
        <v>1348042.05</v>
      </c>
      <c r="V22" s="92" t="s">
        <v>121</v>
      </c>
      <c r="W22" s="93">
        <v>2000</v>
      </c>
      <c r="X22" s="94">
        <f>X23+X55</f>
        <v>1348042.05</v>
      </c>
      <c r="Y22" s="94">
        <f t="shared" ref="Y22" si="31">Y23+Y55</f>
        <v>45000</v>
      </c>
      <c r="Z22" s="94">
        <f t="shared" ref="Z22" si="32">Z23+Z55</f>
        <v>417529.77</v>
      </c>
      <c r="AA22" s="95">
        <f t="shared" ref="AA22:AA24" si="33">X22+Y22-Z22</f>
        <v>975512.28</v>
      </c>
      <c r="AC22" s="92" t="s">
        <v>121</v>
      </c>
      <c r="AD22" s="93">
        <v>2000</v>
      </c>
      <c r="AE22" s="94">
        <f>AE23+AE55</f>
        <v>975512.28</v>
      </c>
      <c r="AF22" s="94">
        <f t="shared" ref="AF22" si="34">AF23+AF55</f>
        <v>0</v>
      </c>
      <c r="AG22" s="94">
        <f t="shared" ref="AG22" si="35">AG23+AG55</f>
        <v>238015.89</v>
      </c>
      <c r="AH22" s="95">
        <f t="shared" ref="AH22:AH24" si="36">AE22+AF22-AG22</f>
        <v>737496.39</v>
      </c>
      <c r="AJ22" s="92" t="s">
        <v>121</v>
      </c>
      <c r="AK22" s="93">
        <v>2000</v>
      </c>
      <c r="AL22" s="94">
        <f>AL23+AL55</f>
        <v>737496.39000000013</v>
      </c>
      <c r="AM22" s="94">
        <f t="shared" ref="AM22" si="37">AM23+AM55</f>
        <v>0</v>
      </c>
      <c r="AN22" s="94">
        <f t="shared" ref="AN22" si="38">AN23+AN55</f>
        <v>15970.62</v>
      </c>
      <c r="AO22" s="95">
        <f t="shared" ref="AO22:AO24" si="39">AL22+AM22-AN22</f>
        <v>721525.77000000014</v>
      </c>
      <c r="AQ22" s="92" t="s">
        <v>121</v>
      </c>
      <c r="AR22" s="93">
        <v>2000</v>
      </c>
      <c r="AS22" s="94">
        <f>AS23+AS55</f>
        <v>721525.77</v>
      </c>
      <c r="AT22" s="94">
        <f t="shared" ref="AT22" si="40">AT23+AT55</f>
        <v>209998</v>
      </c>
      <c r="AU22" s="94">
        <f t="shared" ref="AU22" si="41">AU23+AU55</f>
        <v>64671.519999999997</v>
      </c>
      <c r="AV22" s="95">
        <f t="shared" ref="AV22:AV24" si="42">AS22+AT22-AU22</f>
        <v>866852.25</v>
      </c>
      <c r="AX22" s="92" t="s">
        <v>121</v>
      </c>
      <c r="AY22" s="93">
        <v>2000</v>
      </c>
      <c r="AZ22" s="94">
        <f>AZ23+AZ55</f>
        <v>866852.25000000012</v>
      </c>
      <c r="BA22" s="94">
        <f t="shared" ref="BA22" si="43">BA23+BA55</f>
        <v>0</v>
      </c>
      <c r="BB22" s="94">
        <f t="shared" ref="BB22" si="44">BB23+BB55</f>
        <v>0</v>
      </c>
      <c r="BC22" s="95">
        <f t="shared" ref="BC22:BC24" si="45">AZ22+BA22-BB22</f>
        <v>866852.25000000012</v>
      </c>
      <c r="BE22" s="92" t="s">
        <v>121</v>
      </c>
      <c r="BF22" s="93">
        <v>2000</v>
      </c>
      <c r="BG22" s="94">
        <f>BG23+BG55</f>
        <v>866852.25000000012</v>
      </c>
      <c r="BH22" s="94">
        <f t="shared" ref="BH22" si="46">BH23+BH55</f>
        <v>29010</v>
      </c>
      <c r="BI22" s="94">
        <f t="shared" ref="BI22" si="47">BI23+BI55</f>
        <v>0</v>
      </c>
      <c r="BJ22" s="95">
        <f t="shared" ref="BJ22:BJ24" si="48">BG22+BH22-BI22</f>
        <v>895862.25000000012</v>
      </c>
      <c r="BL22" s="92" t="s">
        <v>121</v>
      </c>
      <c r="BM22" s="93">
        <v>2000</v>
      </c>
      <c r="BN22" s="94">
        <f>BN23+BN55</f>
        <v>895862.25000000012</v>
      </c>
      <c r="BO22" s="94">
        <f t="shared" ref="BO22" si="49">BO23+BO55</f>
        <v>0</v>
      </c>
      <c r="BP22" s="94">
        <f t="shared" ref="BP22" si="50">BP23+BP55</f>
        <v>0</v>
      </c>
      <c r="BQ22" s="95">
        <f t="shared" ref="BQ22:BQ24" si="51">BN22+BO22-BP22</f>
        <v>895862.25000000012</v>
      </c>
      <c r="BS22" s="92" t="s">
        <v>121</v>
      </c>
      <c r="BT22" s="93">
        <v>2000</v>
      </c>
      <c r="BU22" s="94">
        <f>BU23+BU55</f>
        <v>895862.25000000012</v>
      </c>
      <c r="BV22" s="94">
        <f t="shared" ref="BV22" si="52">BV23+BV55</f>
        <v>0</v>
      </c>
      <c r="BW22" s="94">
        <f t="shared" ref="BW22" si="53">BW23+BW55</f>
        <v>0</v>
      </c>
      <c r="BX22" s="95">
        <f t="shared" ref="BX22:BX24" si="54">BU22+BV22-BW22</f>
        <v>895862.25000000012</v>
      </c>
      <c r="BZ22" s="92" t="s">
        <v>121</v>
      </c>
      <c r="CA22" s="93">
        <v>2000</v>
      </c>
      <c r="CB22" s="94">
        <f>CB23+CB55</f>
        <v>895862.25000000012</v>
      </c>
      <c r="CC22" s="94">
        <f t="shared" ref="CC22" si="55">CC23+CC55</f>
        <v>0</v>
      </c>
      <c r="CD22" s="94">
        <f t="shared" ref="CD22" si="56">CD23+CD55</f>
        <v>0</v>
      </c>
      <c r="CE22" s="95">
        <f t="shared" ref="CE22:CE24" si="57">CB22+CC22-CD22</f>
        <v>895862.25000000012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C24+C32+C33+C49</f>
        <v>1728235</v>
      </c>
      <c r="D23" s="107">
        <f t="shared" ref="D23:E23" si="58">D24+D32+D33+D49</f>
        <v>0</v>
      </c>
      <c r="E23" s="107">
        <f t="shared" si="58"/>
        <v>1678.51</v>
      </c>
      <c r="F23" s="107">
        <f t="shared" si="24"/>
        <v>1726556.49</v>
      </c>
      <c r="H23" s="105" t="s">
        <v>30</v>
      </c>
      <c r="I23" s="106">
        <v>2200</v>
      </c>
      <c r="J23" s="107">
        <f>J24+J32+J33+J49</f>
        <v>1726556.49</v>
      </c>
      <c r="K23" s="107">
        <f t="shared" ref="K23" si="59">K24+K32+K33+K49</f>
        <v>2850</v>
      </c>
      <c r="L23" s="107">
        <f t="shared" ref="L23" si="60">L24+L32+L33+L49</f>
        <v>406605.97000000003</v>
      </c>
      <c r="M23" s="107">
        <f t="shared" si="27"/>
        <v>1322800.52</v>
      </c>
      <c r="O23" s="105" t="s">
        <v>30</v>
      </c>
      <c r="P23" s="106">
        <v>2200</v>
      </c>
      <c r="Q23" s="107">
        <f>Q24+Q32+Q33+Q49</f>
        <v>1322800.52</v>
      </c>
      <c r="R23" s="107">
        <f t="shared" ref="R23" si="61">R24+R32+R33+R49</f>
        <v>27000</v>
      </c>
      <c r="S23" s="107">
        <f t="shared" ref="S23" si="62">S24+S32+S33+S49</f>
        <v>2352.4700000000003</v>
      </c>
      <c r="T23" s="107">
        <f t="shared" si="30"/>
        <v>1347448.05</v>
      </c>
      <c r="V23" s="105" t="s">
        <v>30</v>
      </c>
      <c r="W23" s="106">
        <v>2200</v>
      </c>
      <c r="X23" s="107">
        <f>X24+X32+X33+X49</f>
        <v>1347448.05</v>
      </c>
      <c r="Y23" s="107">
        <f t="shared" ref="Y23" si="63">Y24+Y32+Y33+Y49</f>
        <v>45000</v>
      </c>
      <c r="Z23" s="107">
        <f t="shared" ref="Z23" si="64">Z24+Z32+Z33+Z49</f>
        <v>417529.77</v>
      </c>
      <c r="AA23" s="107">
        <f t="shared" si="33"/>
        <v>974918.28</v>
      </c>
      <c r="AC23" s="105" t="s">
        <v>30</v>
      </c>
      <c r="AD23" s="106">
        <v>2200</v>
      </c>
      <c r="AE23" s="107">
        <f>AE24+AE32+AE33+AE49</f>
        <v>974918.28</v>
      </c>
      <c r="AF23" s="107">
        <f t="shared" ref="AF23" si="65">AF24+AF32+AF33+AF49</f>
        <v>0</v>
      </c>
      <c r="AG23" s="107">
        <f t="shared" ref="AG23" si="66">AG24+AG32+AG33+AG49</f>
        <v>238015.89</v>
      </c>
      <c r="AH23" s="107">
        <f t="shared" si="36"/>
        <v>736902.39</v>
      </c>
      <c r="AJ23" s="105" t="s">
        <v>30</v>
      </c>
      <c r="AK23" s="106">
        <v>2200</v>
      </c>
      <c r="AL23" s="107">
        <f>AL24+AL32+AL33+AL49</f>
        <v>736902.39000000013</v>
      </c>
      <c r="AM23" s="107">
        <f t="shared" ref="AM23" si="67">AM24+AM32+AM33+AM49</f>
        <v>0</v>
      </c>
      <c r="AN23" s="107">
        <f t="shared" ref="AN23" si="68">AN24+AN32+AN33+AN49</f>
        <v>15970.62</v>
      </c>
      <c r="AO23" s="107">
        <f t="shared" si="39"/>
        <v>720931.77000000014</v>
      </c>
      <c r="AQ23" s="105" t="s">
        <v>30</v>
      </c>
      <c r="AR23" s="106">
        <v>2200</v>
      </c>
      <c r="AS23" s="107">
        <f>AS24+AS32+AS33+AS49</f>
        <v>720931.77</v>
      </c>
      <c r="AT23" s="107">
        <f t="shared" ref="AT23" si="69">AT24+AT32+AT33+AT49</f>
        <v>209998</v>
      </c>
      <c r="AU23" s="107">
        <f t="shared" ref="AU23" si="70">AU24+AU32+AU33+AU49</f>
        <v>64671.519999999997</v>
      </c>
      <c r="AV23" s="107">
        <f t="shared" si="42"/>
        <v>866258.25</v>
      </c>
      <c r="AX23" s="105" t="s">
        <v>30</v>
      </c>
      <c r="AY23" s="106">
        <v>2200</v>
      </c>
      <c r="AZ23" s="107">
        <f>AZ24+AZ32+AZ33+AZ49</f>
        <v>866258.25000000012</v>
      </c>
      <c r="BA23" s="107">
        <f t="shared" ref="BA23" si="71">BA24+BA32+BA33+BA49</f>
        <v>0</v>
      </c>
      <c r="BB23" s="107">
        <f t="shared" ref="BB23" si="72">BB24+BB32+BB33+BB49</f>
        <v>0</v>
      </c>
      <c r="BC23" s="107">
        <f t="shared" si="45"/>
        <v>866258.25000000012</v>
      </c>
      <c r="BE23" s="105" t="s">
        <v>30</v>
      </c>
      <c r="BF23" s="106">
        <v>2200</v>
      </c>
      <c r="BG23" s="107">
        <f>BG24+BG32+BG33+BG49</f>
        <v>866258.25000000012</v>
      </c>
      <c r="BH23" s="107">
        <f t="shared" ref="BH23" si="73">BH24+BH32+BH33+BH49</f>
        <v>29010</v>
      </c>
      <c r="BI23" s="107">
        <f t="shared" ref="BI23" si="74">BI24+BI32+BI33+BI49</f>
        <v>0</v>
      </c>
      <c r="BJ23" s="107">
        <f t="shared" si="48"/>
        <v>895268.25000000012</v>
      </c>
      <c r="BL23" s="105" t="s">
        <v>30</v>
      </c>
      <c r="BM23" s="106">
        <v>2200</v>
      </c>
      <c r="BN23" s="107">
        <f>BN24+BN32+BN33+BN49</f>
        <v>895268.25000000012</v>
      </c>
      <c r="BO23" s="107">
        <f t="shared" ref="BO23" si="75">BO24+BO32+BO33+BO49</f>
        <v>0</v>
      </c>
      <c r="BP23" s="107">
        <f t="shared" ref="BP23" si="76">BP24+BP32+BP33+BP49</f>
        <v>0</v>
      </c>
      <c r="BQ23" s="107">
        <f t="shared" si="51"/>
        <v>895268.25000000012</v>
      </c>
      <c r="BS23" s="105" t="s">
        <v>30</v>
      </c>
      <c r="BT23" s="106">
        <v>2200</v>
      </c>
      <c r="BU23" s="107">
        <f>BU24+BU32+BU33+BU49</f>
        <v>895268.25000000012</v>
      </c>
      <c r="BV23" s="107">
        <f t="shared" ref="BV23" si="77">BV24+BV32+BV33+BV49</f>
        <v>0</v>
      </c>
      <c r="BW23" s="107">
        <f t="shared" ref="BW23" si="78">BW24+BW32+BW33+BW49</f>
        <v>0</v>
      </c>
      <c r="BX23" s="107">
        <f t="shared" si="54"/>
        <v>895268.25000000012</v>
      </c>
      <c r="BZ23" s="105" t="s">
        <v>30</v>
      </c>
      <c r="CA23" s="106">
        <v>2200</v>
      </c>
      <c r="CB23" s="107">
        <f>CB24+CB32+CB33+CB49</f>
        <v>895268.25000000012</v>
      </c>
      <c r="CC23" s="107">
        <f t="shared" ref="CC23" si="79">CC24+CC32+CC33+CC49</f>
        <v>0</v>
      </c>
      <c r="CD23" s="107">
        <f t="shared" ref="CD23" si="80">CD24+CD32+CD33+CD49</f>
        <v>0</v>
      </c>
      <c r="CE23" s="107">
        <f t="shared" si="57"/>
        <v>895268.25000000012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6315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6315</v>
      </c>
      <c r="H24" s="37" t="s">
        <v>31</v>
      </c>
      <c r="I24" s="42">
        <v>2210</v>
      </c>
      <c r="J24" s="43">
        <f>SUM(J25:J31)</f>
        <v>6315</v>
      </c>
      <c r="K24" s="43">
        <f t="shared" ref="K24" si="82">SUM(K25:K31)</f>
        <v>0</v>
      </c>
      <c r="L24" s="123">
        <f t="shared" ref="L24" si="83">SUM(L25:L31)</f>
        <v>250</v>
      </c>
      <c r="M24" s="47">
        <f t="shared" si="27"/>
        <v>6065</v>
      </c>
      <c r="O24" s="37" t="s">
        <v>31</v>
      </c>
      <c r="P24" s="42">
        <v>2210</v>
      </c>
      <c r="Q24" s="43">
        <f>SUM(Q25:Q31)</f>
        <v>6065</v>
      </c>
      <c r="R24" s="43">
        <f t="shared" ref="R24" si="84">SUM(R25:R31)</f>
        <v>27000</v>
      </c>
      <c r="S24" s="43">
        <f t="shared" ref="S24" si="85">SUM(S25:S31)</f>
        <v>0</v>
      </c>
      <c r="T24" s="47">
        <f t="shared" si="30"/>
        <v>33065</v>
      </c>
      <c r="V24" s="37" t="s">
        <v>31</v>
      </c>
      <c r="W24" s="42">
        <v>2210</v>
      </c>
      <c r="X24" s="43">
        <f>SUM(X25:X31)</f>
        <v>33065</v>
      </c>
      <c r="Y24" s="43">
        <f t="shared" ref="Y24" si="86">SUM(Y25:Y31)</f>
        <v>21000</v>
      </c>
      <c r="Z24" s="43">
        <f t="shared" ref="Z24" si="87">SUM(Z25:Z31)</f>
        <v>0</v>
      </c>
      <c r="AA24" s="47">
        <f t="shared" si="33"/>
        <v>54065</v>
      </c>
      <c r="AC24" s="37" t="s">
        <v>31</v>
      </c>
      <c r="AD24" s="42">
        <v>2210</v>
      </c>
      <c r="AE24" s="43">
        <f>SUM(AE25:AE31)</f>
        <v>54065</v>
      </c>
      <c r="AF24" s="43">
        <f t="shared" ref="AF24" si="88">SUM(AF25:AF31)</f>
        <v>0</v>
      </c>
      <c r="AG24" s="43">
        <f t="shared" ref="AG24" si="89">SUM(AG25:AG31)</f>
        <v>2330</v>
      </c>
      <c r="AH24" s="47">
        <f t="shared" si="36"/>
        <v>51735</v>
      </c>
      <c r="AJ24" s="37" t="s">
        <v>31</v>
      </c>
      <c r="AK24" s="42">
        <v>2210</v>
      </c>
      <c r="AL24" s="43">
        <f>SUM(AL25:AL31)</f>
        <v>51735</v>
      </c>
      <c r="AM24" s="43">
        <f t="shared" ref="AM24" si="90">SUM(AM25:AM31)</f>
        <v>0</v>
      </c>
      <c r="AN24" s="43">
        <f t="shared" ref="AN24" si="91">SUM(AN25:AN31)</f>
        <v>0</v>
      </c>
      <c r="AO24" s="47">
        <f t="shared" si="39"/>
        <v>51735</v>
      </c>
      <c r="AQ24" s="37" t="s">
        <v>31</v>
      </c>
      <c r="AR24" s="42">
        <v>2210</v>
      </c>
      <c r="AS24" s="43">
        <f>SUM(AS25:AS31)</f>
        <v>51735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51735</v>
      </c>
      <c r="AX24" s="37" t="s">
        <v>31</v>
      </c>
      <c r="AY24" s="42">
        <v>2210</v>
      </c>
      <c r="AZ24" s="43">
        <f>SUM(AZ25:AZ31)</f>
        <v>51735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51735</v>
      </c>
      <c r="BE24" s="37" t="s">
        <v>31</v>
      </c>
      <c r="BF24" s="42">
        <v>2210</v>
      </c>
      <c r="BG24" s="43">
        <f>SUM(BG25:BG31)</f>
        <v>51735</v>
      </c>
      <c r="BH24" s="43">
        <f t="shared" ref="BH24" si="96">SUM(BH25:BH31)</f>
        <v>29010</v>
      </c>
      <c r="BI24" s="43">
        <f t="shared" ref="BI24" si="97">SUM(BI25:BI31)</f>
        <v>0</v>
      </c>
      <c r="BJ24" s="47">
        <f t="shared" si="48"/>
        <v>80745</v>
      </c>
      <c r="BL24" s="37" t="s">
        <v>31</v>
      </c>
      <c r="BM24" s="42">
        <v>2210</v>
      </c>
      <c r="BN24" s="43">
        <f>SUM(BN25:BN31)</f>
        <v>80745</v>
      </c>
      <c r="BO24" s="43">
        <f t="shared" ref="BO24" si="98">SUM(BO25:BO31)</f>
        <v>0</v>
      </c>
      <c r="BP24" s="43">
        <f t="shared" ref="BP24" si="99">SUM(BP25:BP31)</f>
        <v>0</v>
      </c>
      <c r="BQ24" s="47">
        <f t="shared" si="51"/>
        <v>80745</v>
      </c>
      <c r="BS24" s="37" t="s">
        <v>31</v>
      </c>
      <c r="BT24" s="42">
        <v>2210</v>
      </c>
      <c r="BU24" s="43">
        <f>SUM(BU25:BU31)</f>
        <v>80745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80745</v>
      </c>
      <c r="BZ24" s="37" t="s">
        <v>31</v>
      </c>
      <c r="CA24" s="42">
        <v>2210</v>
      </c>
      <c r="CB24" s="43">
        <f>SUM(CB25:CB31)</f>
        <v>80745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80745</v>
      </c>
    </row>
    <row r="25" spans="1:83" s="32" customFormat="1" ht="15.75" customHeight="1" thickBot="1">
      <c r="A25" s="40" t="s">
        <v>122</v>
      </c>
      <c r="B25" s="44">
        <v>2210</v>
      </c>
      <c r="C25" s="38">
        <v>2330</v>
      </c>
      <c r="D25" s="39"/>
      <c r="E25" s="39"/>
      <c r="F25" s="33">
        <f>C25+D25-E25</f>
        <v>2330</v>
      </c>
      <c r="H25" s="40" t="s">
        <v>122</v>
      </c>
      <c r="I25" s="44">
        <v>2210</v>
      </c>
      <c r="J25" s="50">
        <f t="shared" ref="J25:J64" si="104">F25</f>
        <v>2330</v>
      </c>
      <c r="K25" s="39"/>
      <c r="L25" s="122"/>
      <c r="M25" s="33">
        <f>J25+K25-L25</f>
        <v>2330</v>
      </c>
      <c r="O25" s="40" t="s">
        <v>122</v>
      </c>
      <c r="P25" s="44">
        <v>2210</v>
      </c>
      <c r="Q25" s="50">
        <f t="shared" ref="Q25:Q64" si="105">M25</f>
        <v>2330</v>
      </c>
      <c r="R25" s="39"/>
      <c r="S25" s="39"/>
      <c r="T25" s="33">
        <f>Q25+R25-S25</f>
        <v>2330</v>
      </c>
      <c r="V25" s="40" t="s">
        <v>122</v>
      </c>
      <c r="W25" s="44">
        <v>2210</v>
      </c>
      <c r="X25" s="50">
        <f t="shared" ref="X25:X64" si="106">T25</f>
        <v>2330</v>
      </c>
      <c r="Y25" s="39"/>
      <c r="Z25" s="39"/>
      <c r="AA25" s="33">
        <f>X25+Y25-Z25</f>
        <v>2330</v>
      </c>
      <c r="AC25" s="40" t="s">
        <v>122</v>
      </c>
      <c r="AD25" s="44">
        <v>2210</v>
      </c>
      <c r="AE25" s="50">
        <f t="shared" ref="AE25:AE64" si="107">AA25</f>
        <v>2330</v>
      </c>
      <c r="AF25" s="39"/>
      <c r="AG25" s="39">
        <v>2330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4" si="108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4" si="109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4" si="110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4" si="111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4" si="11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4" si="113">BQ25</f>
        <v>0</v>
      </c>
      <c r="BV25" s="39"/>
      <c r="BW25" s="39"/>
      <c r="BX25" s="33">
        <f>BU25+BV25-BW25</f>
        <v>0</v>
      </c>
      <c r="BY25" s="27"/>
      <c r="BZ25" s="40" t="s">
        <v>122</v>
      </c>
      <c r="CA25" s="44">
        <v>2210</v>
      </c>
      <c r="CB25" s="50">
        <f t="shared" ref="CB25:CB64" si="114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535</v>
      </c>
      <c r="D26" s="39"/>
      <c r="E26" s="39"/>
      <c r="F26" s="33">
        <f t="shared" ref="F26:F32" si="115">C26+D26-E26</f>
        <v>535</v>
      </c>
      <c r="H26" s="40" t="s">
        <v>123</v>
      </c>
      <c r="I26" s="44">
        <v>2210</v>
      </c>
      <c r="J26" s="50">
        <f t="shared" si="104"/>
        <v>535</v>
      </c>
      <c r="K26" s="39"/>
      <c r="L26" s="122"/>
      <c r="M26" s="33">
        <f t="shared" ref="M26:M32" si="116">J26+K26-L26</f>
        <v>535</v>
      </c>
      <c r="O26" s="40" t="s">
        <v>123</v>
      </c>
      <c r="P26" s="44">
        <v>2210</v>
      </c>
      <c r="Q26" s="50">
        <f t="shared" si="105"/>
        <v>535</v>
      </c>
      <c r="R26" s="39"/>
      <c r="S26" s="39"/>
      <c r="T26" s="33">
        <f t="shared" ref="T26:T32" si="117">Q26+R26-S26</f>
        <v>535</v>
      </c>
      <c r="V26" s="40" t="s">
        <v>123</v>
      </c>
      <c r="W26" s="44">
        <v>2210</v>
      </c>
      <c r="X26" s="50">
        <f t="shared" si="106"/>
        <v>535</v>
      </c>
      <c r="Y26" s="39"/>
      <c r="Z26" s="39"/>
      <c r="AA26" s="33">
        <f t="shared" ref="AA26:AA32" si="118">X26+Y26-Z26</f>
        <v>535</v>
      </c>
      <c r="AC26" s="40" t="s">
        <v>123</v>
      </c>
      <c r="AD26" s="44">
        <v>2210</v>
      </c>
      <c r="AE26" s="50">
        <f t="shared" si="107"/>
        <v>535</v>
      </c>
      <c r="AF26" s="39"/>
      <c r="AG26" s="39"/>
      <c r="AH26" s="33">
        <f t="shared" ref="AH26:AH32" si="119">AE26+AF26-AG26</f>
        <v>535</v>
      </c>
      <c r="AJ26" s="40" t="s">
        <v>123</v>
      </c>
      <c r="AK26" s="44">
        <v>2210</v>
      </c>
      <c r="AL26" s="50">
        <f t="shared" si="108"/>
        <v>535</v>
      </c>
      <c r="AM26" s="39"/>
      <c r="AN26" s="39"/>
      <c r="AO26" s="33">
        <f t="shared" ref="AO26:AO32" si="120">AL26+AM26-AN26</f>
        <v>535</v>
      </c>
      <c r="AQ26" s="40" t="s">
        <v>123</v>
      </c>
      <c r="AR26" s="44">
        <v>2210</v>
      </c>
      <c r="AS26" s="50">
        <f t="shared" si="109"/>
        <v>535</v>
      </c>
      <c r="AT26" s="39"/>
      <c r="AU26" s="122"/>
      <c r="AV26" s="33">
        <f t="shared" ref="AV26:AV32" si="121">AS26+AT26-AU26</f>
        <v>535</v>
      </c>
      <c r="AX26" s="40" t="s">
        <v>123</v>
      </c>
      <c r="AY26" s="44">
        <v>2210</v>
      </c>
      <c r="AZ26" s="50">
        <f t="shared" si="110"/>
        <v>535</v>
      </c>
      <c r="BA26" s="39"/>
      <c r="BB26" s="39"/>
      <c r="BC26" s="33">
        <f t="shared" ref="BC26:BC32" si="122">AZ26+BA26-BB26</f>
        <v>535</v>
      </c>
      <c r="BE26" s="40" t="s">
        <v>123</v>
      </c>
      <c r="BF26" s="44">
        <v>2210</v>
      </c>
      <c r="BG26" s="50">
        <f t="shared" si="111"/>
        <v>535</v>
      </c>
      <c r="BH26" s="39"/>
      <c r="BI26" s="39"/>
      <c r="BJ26" s="33">
        <f t="shared" ref="BJ26:BJ32" si="123">BG26+BH26-BI26</f>
        <v>535</v>
      </c>
      <c r="BL26" s="40" t="s">
        <v>123</v>
      </c>
      <c r="BM26" s="44">
        <v>2210</v>
      </c>
      <c r="BN26" s="50">
        <f t="shared" si="112"/>
        <v>535</v>
      </c>
      <c r="BO26" s="39"/>
      <c r="BP26" s="39"/>
      <c r="BQ26" s="33">
        <f t="shared" ref="BQ26:BQ32" si="124">BN26+BO26-BP26</f>
        <v>535</v>
      </c>
      <c r="BS26" s="40" t="s">
        <v>123</v>
      </c>
      <c r="BT26" s="44">
        <v>2210</v>
      </c>
      <c r="BU26" s="50">
        <f t="shared" si="113"/>
        <v>535</v>
      </c>
      <c r="BV26" s="39"/>
      <c r="BW26" s="39"/>
      <c r="BX26" s="33">
        <f t="shared" ref="BX26:BX32" si="125">BU26+BV26-BW26</f>
        <v>535</v>
      </c>
      <c r="BY26" s="27"/>
      <c r="BZ26" s="40" t="s">
        <v>123</v>
      </c>
      <c r="CA26" s="44">
        <v>2210</v>
      </c>
      <c r="CB26" s="50">
        <f t="shared" si="114"/>
        <v>535</v>
      </c>
      <c r="CC26" s="39"/>
      <c r="CD26" s="39"/>
      <c r="CE26" s="33">
        <f t="shared" ref="CE26:CE32" si="126">CB26+CC26-CD26</f>
        <v>535</v>
      </c>
    </row>
    <row r="27" spans="1:83" s="32" customFormat="1" ht="15.75" customHeight="1" thickBot="1">
      <c r="A27" s="40" t="s">
        <v>148</v>
      </c>
      <c r="B27" s="44">
        <v>2210</v>
      </c>
      <c r="C27" s="38">
        <v>3200</v>
      </c>
      <c r="D27" s="39"/>
      <c r="E27" s="39"/>
      <c r="F27" s="33">
        <f t="shared" si="115"/>
        <v>3200</v>
      </c>
      <c r="H27" s="40" t="s">
        <v>148</v>
      </c>
      <c r="I27" s="44">
        <v>2210</v>
      </c>
      <c r="J27" s="50">
        <f t="shared" si="104"/>
        <v>3200</v>
      </c>
      <c r="K27" s="39"/>
      <c r="L27" s="122"/>
      <c r="M27" s="33">
        <f t="shared" si="116"/>
        <v>3200</v>
      </c>
      <c r="O27" s="40" t="s">
        <v>148</v>
      </c>
      <c r="P27" s="44">
        <v>2210</v>
      </c>
      <c r="Q27" s="50">
        <f t="shared" si="105"/>
        <v>3200</v>
      </c>
      <c r="R27" s="39"/>
      <c r="S27" s="39"/>
      <c r="T27" s="33">
        <f t="shared" si="117"/>
        <v>3200</v>
      </c>
      <c r="V27" s="40" t="s">
        <v>148</v>
      </c>
      <c r="W27" s="44">
        <v>2210</v>
      </c>
      <c r="X27" s="50">
        <f t="shared" si="106"/>
        <v>3200</v>
      </c>
      <c r="Y27" s="39"/>
      <c r="Z27" s="39"/>
      <c r="AA27" s="33">
        <f t="shared" si="118"/>
        <v>3200</v>
      </c>
      <c r="AC27" s="40" t="s">
        <v>148</v>
      </c>
      <c r="AD27" s="44">
        <v>2210</v>
      </c>
      <c r="AE27" s="50">
        <f t="shared" si="107"/>
        <v>3200</v>
      </c>
      <c r="AF27" s="39"/>
      <c r="AG27" s="39"/>
      <c r="AH27" s="33">
        <f t="shared" si="119"/>
        <v>3200</v>
      </c>
      <c r="AJ27" s="40" t="s">
        <v>148</v>
      </c>
      <c r="AK27" s="44">
        <v>2210</v>
      </c>
      <c r="AL27" s="50">
        <f t="shared" si="108"/>
        <v>3200</v>
      </c>
      <c r="AM27" s="39"/>
      <c r="AN27" s="39"/>
      <c r="AO27" s="33">
        <f t="shared" si="120"/>
        <v>3200</v>
      </c>
      <c r="AQ27" s="40" t="s">
        <v>148</v>
      </c>
      <c r="AR27" s="44">
        <v>2210</v>
      </c>
      <c r="AS27" s="50">
        <f t="shared" si="109"/>
        <v>3200</v>
      </c>
      <c r="AT27" s="39"/>
      <c r="AU27" s="122"/>
      <c r="AV27" s="33">
        <f t="shared" si="121"/>
        <v>3200</v>
      </c>
      <c r="AX27" s="40" t="s">
        <v>148</v>
      </c>
      <c r="AY27" s="44">
        <v>2210</v>
      </c>
      <c r="AZ27" s="50">
        <f t="shared" si="110"/>
        <v>3200</v>
      </c>
      <c r="BA27" s="39"/>
      <c r="BB27" s="39"/>
      <c r="BC27" s="33">
        <f t="shared" si="122"/>
        <v>3200</v>
      </c>
      <c r="BE27" s="40" t="s">
        <v>148</v>
      </c>
      <c r="BF27" s="44">
        <v>2210</v>
      </c>
      <c r="BG27" s="50">
        <f t="shared" si="111"/>
        <v>3200</v>
      </c>
      <c r="BH27" s="39"/>
      <c r="BI27" s="39"/>
      <c r="BJ27" s="33">
        <f t="shared" si="123"/>
        <v>3200</v>
      </c>
      <c r="BL27" s="40" t="s">
        <v>148</v>
      </c>
      <c r="BM27" s="44">
        <v>2210</v>
      </c>
      <c r="BN27" s="50">
        <f t="shared" si="112"/>
        <v>3200</v>
      </c>
      <c r="BO27" s="39"/>
      <c r="BP27" s="39"/>
      <c r="BQ27" s="33">
        <f t="shared" si="124"/>
        <v>3200</v>
      </c>
      <c r="BS27" s="40" t="s">
        <v>148</v>
      </c>
      <c r="BT27" s="44">
        <v>2210</v>
      </c>
      <c r="BU27" s="50">
        <f t="shared" si="113"/>
        <v>3200</v>
      </c>
      <c r="BV27" s="39"/>
      <c r="BW27" s="39"/>
      <c r="BX27" s="33">
        <f t="shared" si="125"/>
        <v>3200</v>
      </c>
      <c r="BY27" s="27"/>
      <c r="BZ27" s="40" t="s">
        <v>148</v>
      </c>
      <c r="CA27" s="44">
        <v>2210</v>
      </c>
      <c r="CB27" s="50">
        <f t="shared" si="114"/>
        <v>3200</v>
      </c>
      <c r="CC27" s="39"/>
      <c r="CD27" s="39"/>
      <c r="CE27" s="33">
        <f t="shared" si="126"/>
        <v>3200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115"/>
        <v>0</v>
      </c>
      <c r="H28" s="34" t="s">
        <v>143</v>
      </c>
      <c r="I28" s="35">
        <v>2210</v>
      </c>
      <c r="J28" s="41">
        <f t="shared" si="104"/>
        <v>0</v>
      </c>
      <c r="K28" s="46"/>
      <c r="L28" s="122"/>
      <c r="M28" s="33">
        <f t="shared" si="116"/>
        <v>0</v>
      </c>
      <c r="O28" s="34" t="s">
        <v>143</v>
      </c>
      <c r="P28" s="35">
        <v>2210</v>
      </c>
      <c r="Q28" s="41">
        <f t="shared" si="105"/>
        <v>0</v>
      </c>
      <c r="R28" s="46">
        <f>12000+15000</f>
        <v>27000</v>
      </c>
      <c r="S28" s="46"/>
      <c r="T28" s="33">
        <f t="shared" si="117"/>
        <v>27000</v>
      </c>
      <c r="V28" s="34" t="s">
        <v>143</v>
      </c>
      <c r="W28" s="35">
        <v>2210</v>
      </c>
      <c r="X28" s="50">
        <f t="shared" si="106"/>
        <v>27000</v>
      </c>
      <c r="Y28" s="46"/>
      <c r="Z28" s="46"/>
      <c r="AA28" s="33">
        <f t="shared" si="118"/>
        <v>27000</v>
      </c>
      <c r="AC28" s="34" t="s">
        <v>143</v>
      </c>
      <c r="AD28" s="35">
        <v>2210</v>
      </c>
      <c r="AE28" s="41">
        <f t="shared" si="107"/>
        <v>27000</v>
      </c>
      <c r="AF28" s="46"/>
      <c r="AG28" s="46"/>
      <c r="AH28" s="33">
        <f t="shared" si="119"/>
        <v>27000</v>
      </c>
      <c r="AJ28" s="34" t="s">
        <v>143</v>
      </c>
      <c r="AK28" s="35">
        <v>2210</v>
      </c>
      <c r="AL28" s="50">
        <f t="shared" si="108"/>
        <v>27000</v>
      </c>
      <c r="AM28" s="46"/>
      <c r="AN28" s="46"/>
      <c r="AO28" s="33">
        <f t="shared" si="120"/>
        <v>27000</v>
      </c>
      <c r="AQ28" s="34" t="s">
        <v>143</v>
      </c>
      <c r="AR28" s="35">
        <v>2210</v>
      </c>
      <c r="AS28" s="41">
        <f t="shared" si="109"/>
        <v>27000</v>
      </c>
      <c r="AT28" s="46"/>
      <c r="AU28" s="122"/>
      <c r="AV28" s="33">
        <f t="shared" si="121"/>
        <v>27000</v>
      </c>
      <c r="AX28" s="34" t="s">
        <v>143</v>
      </c>
      <c r="AY28" s="35">
        <v>2210</v>
      </c>
      <c r="AZ28" s="41">
        <f t="shared" si="110"/>
        <v>27000</v>
      </c>
      <c r="BA28" s="46"/>
      <c r="BB28" s="46"/>
      <c r="BC28" s="33">
        <f t="shared" si="122"/>
        <v>27000</v>
      </c>
      <c r="BE28" s="34" t="s">
        <v>143</v>
      </c>
      <c r="BF28" s="35">
        <v>2210</v>
      </c>
      <c r="BG28" s="41">
        <f t="shared" si="111"/>
        <v>27000</v>
      </c>
      <c r="BH28" s="46"/>
      <c r="BI28" s="46"/>
      <c r="BJ28" s="33">
        <f t="shared" si="123"/>
        <v>27000</v>
      </c>
      <c r="BL28" s="34" t="s">
        <v>143</v>
      </c>
      <c r="BM28" s="35">
        <v>2210</v>
      </c>
      <c r="BN28" s="41">
        <f t="shared" si="112"/>
        <v>27000</v>
      </c>
      <c r="BO28" s="46"/>
      <c r="BP28" s="46"/>
      <c r="BQ28" s="33">
        <f t="shared" si="124"/>
        <v>27000</v>
      </c>
      <c r="BS28" s="34" t="s">
        <v>143</v>
      </c>
      <c r="BT28" s="35">
        <v>2210</v>
      </c>
      <c r="BU28" s="41">
        <f t="shared" si="113"/>
        <v>27000</v>
      </c>
      <c r="BV28" s="46"/>
      <c r="BW28" s="46"/>
      <c r="BX28" s="33">
        <f t="shared" si="125"/>
        <v>27000</v>
      </c>
      <c r="BZ28" s="34" t="s">
        <v>143</v>
      </c>
      <c r="CA28" s="35">
        <v>2210</v>
      </c>
      <c r="CB28" s="41">
        <f t="shared" si="114"/>
        <v>27000</v>
      </c>
      <c r="CC28" s="46"/>
      <c r="CD28" s="46"/>
      <c r="CE28" s="33">
        <f t="shared" si="126"/>
        <v>27000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115"/>
        <v>0</v>
      </c>
      <c r="H29" s="34" t="s">
        <v>144</v>
      </c>
      <c r="I29" s="35">
        <v>2210</v>
      </c>
      <c r="J29" s="41">
        <f t="shared" si="104"/>
        <v>0</v>
      </c>
      <c r="K29" s="46"/>
      <c r="L29" s="122"/>
      <c r="M29" s="33">
        <f t="shared" si="116"/>
        <v>0</v>
      </c>
      <c r="O29" s="34" t="s">
        <v>144</v>
      </c>
      <c r="P29" s="35">
        <v>2210</v>
      </c>
      <c r="Q29" s="41">
        <f t="shared" si="105"/>
        <v>0</v>
      </c>
      <c r="R29" s="46"/>
      <c r="S29" s="46"/>
      <c r="T29" s="33">
        <f t="shared" si="117"/>
        <v>0</v>
      </c>
      <c r="V29" s="34" t="s">
        <v>144</v>
      </c>
      <c r="W29" s="35">
        <v>2210</v>
      </c>
      <c r="X29" s="50">
        <f t="shared" si="106"/>
        <v>0</v>
      </c>
      <c r="Y29" s="46">
        <v>21000</v>
      </c>
      <c r="Z29" s="46"/>
      <c r="AA29" s="33">
        <f t="shared" si="118"/>
        <v>21000</v>
      </c>
      <c r="AC29" s="34" t="s">
        <v>144</v>
      </c>
      <c r="AD29" s="35">
        <v>2210</v>
      </c>
      <c r="AE29" s="41">
        <f t="shared" si="107"/>
        <v>21000</v>
      </c>
      <c r="AF29" s="46"/>
      <c r="AG29" s="46"/>
      <c r="AH29" s="33">
        <f t="shared" si="119"/>
        <v>21000</v>
      </c>
      <c r="AJ29" s="34" t="s">
        <v>144</v>
      </c>
      <c r="AK29" s="35">
        <v>2210</v>
      </c>
      <c r="AL29" s="50">
        <f t="shared" si="108"/>
        <v>21000</v>
      </c>
      <c r="AM29" s="46"/>
      <c r="AN29" s="46"/>
      <c r="AO29" s="33">
        <f t="shared" si="120"/>
        <v>21000</v>
      </c>
      <c r="AQ29" s="34" t="s">
        <v>144</v>
      </c>
      <c r="AR29" s="35">
        <v>2210</v>
      </c>
      <c r="AS29" s="41">
        <f t="shared" si="109"/>
        <v>21000</v>
      </c>
      <c r="AT29" s="46"/>
      <c r="AU29" s="122"/>
      <c r="AV29" s="33">
        <f t="shared" si="121"/>
        <v>21000</v>
      </c>
      <c r="AX29" s="34" t="s">
        <v>144</v>
      </c>
      <c r="AY29" s="35">
        <v>2210</v>
      </c>
      <c r="AZ29" s="41">
        <f t="shared" si="110"/>
        <v>21000</v>
      </c>
      <c r="BA29" s="46"/>
      <c r="BB29" s="46"/>
      <c r="BC29" s="33">
        <f t="shared" si="122"/>
        <v>21000</v>
      </c>
      <c r="BE29" s="34" t="s">
        <v>144</v>
      </c>
      <c r="BF29" s="35">
        <v>2210</v>
      </c>
      <c r="BG29" s="41">
        <f t="shared" si="111"/>
        <v>21000</v>
      </c>
      <c r="BH29" s="46"/>
      <c r="BI29" s="46"/>
      <c r="BJ29" s="33">
        <f t="shared" si="123"/>
        <v>21000</v>
      </c>
      <c r="BL29" s="34" t="s">
        <v>144</v>
      </c>
      <c r="BM29" s="35">
        <v>2210</v>
      </c>
      <c r="BN29" s="41">
        <f t="shared" si="112"/>
        <v>21000</v>
      </c>
      <c r="BO29" s="46"/>
      <c r="BP29" s="46"/>
      <c r="BQ29" s="33">
        <f t="shared" si="124"/>
        <v>21000</v>
      </c>
      <c r="BS29" s="34" t="s">
        <v>144</v>
      </c>
      <c r="BT29" s="35">
        <v>2210</v>
      </c>
      <c r="BU29" s="41">
        <f t="shared" si="113"/>
        <v>21000</v>
      </c>
      <c r="BV29" s="46"/>
      <c r="BW29" s="46"/>
      <c r="BX29" s="33">
        <f t="shared" si="125"/>
        <v>21000</v>
      </c>
      <c r="BZ29" s="34" t="s">
        <v>144</v>
      </c>
      <c r="CA29" s="35">
        <v>2210</v>
      </c>
      <c r="CB29" s="41">
        <f t="shared" si="114"/>
        <v>21000</v>
      </c>
      <c r="CC29" s="46"/>
      <c r="CD29" s="46"/>
      <c r="CE29" s="33">
        <f t="shared" si="126"/>
        <v>21000</v>
      </c>
    </row>
    <row r="30" spans="1:83" s="88" customFormat="1" ht="15.75" customHeight="1" thickBot="1">
      <c r="A30" s="34" t="s">
        <v>145</v>
      </c>
      <c r="B30" s="35">
        <v>2210</v>
      </c>
      <c r="C30" s="46"/>
      <c r="D30" s="46"/>
      <c r="E30" s="46"/>
      <c r="F30" s="33">
        <f t="shared" si="115"/>
        <v>0</v>
      </c>
      <c r="H30" s="34" t="s">
        <v>145</v>
      </c>
      <c r="I30" s="35">
        <v>2210</v>
      </c>
      <c r="J30" s="41">
        <f t="shared" si="104"/>
        <v>0</v>
      </c>
      <c r="K30" s="46"/>
      <c r="L30" s="122"/>
      <c r="M30" s="33">
        <f t="shared" si="116"/>
        <v>0</v>
      </c>
      <c r="O30" s="34" t="s">
        <v>145</v>
      </c>
      <c r="P30" s="35">
        <v>2210</v>
      </c>
      <c r="Q30" s="41">
        <f t="shared" si="105"/>
        <v>0</v>
      </c>
      <c r="R30" s="46"/>
      <c r="S30" s="46"/>
      <c r="T30" s="33">
        <f t="shared" si="117"/>
        <v>0</v>
      </c>
      <c r="V30" s="34" t="s">
        <v>145</v>
      </c>
      <c r="W30" s="35">
        <v>2210</v>
      </c>
      <c r="X30" s="50">
        <f t="shared" si="106"/>
        <v>0</v>
      </c>
      <c r="Y30" s="46"/>
      <c r="Z30" s="46"/>
      <c r="AA30" s="33">
        <f t="shared" si="118"/>
        <v>0</v>
      </c>
      <c r="AC30" s="34" t="s">
        <v>145</v>
      </c>
      <c r="AD30" s="35">
        <v>2210</v>
      </c>
      <c r="AE30" s="41">
        <f t="shared" si="107"/>
        <v>0</v>
      </c>
      <c r="AF30" s="46"/>
      <c r="AG30" s="46"/>
      <c r="AH30" s="33">
        <f t="shared" si="119"/>
        <v>0</v>
      </c>
      <c r="AJ30" s="34" t="s">
        <v>145</v>
      </c>
      <c r="AK30" s="35">
        <v>2210</v>
      </c>
      <c r="AL30" s="50">
        <f t="shared" si="108"/>
        <v>0</v>
      </c>
      <c r="AM30" s="46"/>
      <c r="AN30" s="46"/>
      <c r="AO30" s="33">
        <f t="shared" si="120"/>
        <v>0</v>
      </c>
      <c r="AQ30" s="34" t="s">
        <v>145</v>
      </c>
      <c r="AR30" s="35">
        <v>2210</v>
      </c>
      <c r="AS30" s="41">
        <f t="shared" si="109"/>
        <v>0</v>
      </c>
      <c r="AT30" s="46"/>
      <c r="AU30" s="122"/>
      <c r="AV30" s="33">
        <f t="shared" si="121"/>
        <v>0</v>
      </c>
      <c r="AX30" s="34" t="s">
        <v>145</v>
      </c>
      <c r="AY30" s="35">
        <v>2210</v>
      </c>
      <c r="AZ30" s="41">
        <f t="shared" si="110"/>
        <v>0</v>
      </c>
      <c r="BA30" s="46"/>
      <c r="BB30" s="46"/>
      <c r="BC30" s="33">
        <f t="shared" si="122"/>
        <v>0</v>
      </c>
      <c r="BE30" s="34" t="s">
        <v>145</v>
      </c>
      <c r="BF30" s="35">
        <v>2210</v>
      </c>
      <c r="BG30" s="41">
        <f t="shared" si="111"/>
        <v>0</v>
      </c>
      <c r="BH30" s="46">
        <v>29010</v>
      </c>
      <c r="BI30" s="46"/>
      <c r="BJ30" s="33">
        <f t="shared" si="123"/>
        <v>29010</v>
      </c>
      <c r="BL30" s="34" t="s">
        <v>145</v>
      </c>
      <c r="BM30" s="35">
        <v>2210</v>
      </c>
      <c r="BN30" s="41">
        <f t="shared" si="112"/>
        <v>29010</v>
      </c>
      <c r="BO30" s="46"/>
      <c r="BP30" s="46"/>
      <c r="BQ30" s="33">
        <f t="shared" si="124"/>
        <v>29010</v>
      </c>
      <c r="BS30" s="34" t="s">
        <v>145</v>
      </c>
      <c r="BT30" s="35">
        <v>2210</v>
      </c>
      <c r="BU30" s="41">
        <f t="shared" si="113"/>
        <v>29010</v>
      </c>
      <c r="BV30" s="46"/>
      <c r="BW30" s="46"/>
      <c r="BX30" s="33">
        <f t="shared" si="125"/>
        <v>29010</v>
      </c>
      <c r="BZ30" s="34" t="s">
        <v>145</v>
      </c>
      <c r="CA30" s="35">
        <v>2210</v>
      </c>
      <c r="CB30" s="41">
        <f t="shared" si="114"/>
        <v>29010</v>
      </c>
      <c r="CC30" s="46"/>
      <c r="CD30" s="46"/>
      <c r="CE30" s="33">
        <f t="shared" si="126"/>
        <v>29010</v>
      </c>
    </row>
    <row r="31" spans="1:83" s="32" customFormat="1" ht="15.75" customHeight="1" thickBot="1">
      <c r="A31" s="40" t="s">
        <v>124</v>
      </c>
      <c r="B31" s="44">
        <v>2210</v>
      </c>
      <c r="C31" s="38">
        <v>250</v>
      </c>
      <c r="D31" s="39"/>
      <c r="E31" s="39"/>
      <c r="F31" s="33">
        <f t="shared" si="115"/>
        <v>250</v>
      </c>
      <c r="H31" s="40" t="s">
        <v>124</v>
      </c>
      <c r="I31" s="44">
        <v>2210</v>
      </c>
      <c r="J31" s="50">
        <f t="shared" si="104"/>
        <v>250</v>
      </c>
      <c r="K31" s="39"/>
      <c r="L31" s="122">
        <v>250</v>
      </c>
      <c r="M31" s="33">
        <f t="shared" si="116"/>
        <v>0</v>
      </c>
      <c r="O31" s="40" t="s">
        <v>124</v>
      </c>
      <c r="P31" s="44">
        <v>2210</v>
      </c>
      <c r="Q31" s="50">
        <f t="shared" si="105"/>
        <v>0</v>
      </c>
      <c r="R31" s="39"/>
      <c r="S31" s="39"/>
      <c r="T31" s="33">
        <f t="shared" si="117"/>
        <v>0</v>
      </c>
      <c r="V31" s="40" t="s">
        <v>124</v>
      </c>
      <c r="W31" s="44">
        <v>2210</v>
      </c>
      <c r="X31" s="50">
        <f t="shared" si="106"/>
        <v>0</v>
      </c>
      <c r="Y31" s="39"/>
      <c r="Z31" s="39"/>
      <c r="AA31" s="33">
        <f t="shared" si="118"/>
        <v>0</v>
      </c>
      <c r="AC31" s="40" t="s">
        <v>124</v>
      </c>
      <c r="AD31" s="44">
        <v>2210</v>
      </c>
      <c r="AE31" s="50">
        <f t="shared" si="107"/>
        <v>0</v>
      </c>
      <c r="AF31" s="39"/>
      <c r="AG31" s="39"/>
      <c r="AH31" s="33">
        <f t="shared" si="119"/>
        <v>0</v>
      </c>
      <c r="AJ31" s="40" t="s">
        <v>124</v>
      </c>
      <c r="AK31" s="44">
        <v>2210</v>
      </c>
      <c r="AL31" s="50">
        <f t="shared" si="108"/>
        <v>0</v>
      </c>
      <c r="AM31" s="39"/>
      <c r="AN31" s="39"/>
      <c r="AO31" s="33">
        <f t="shared" si="120"/>
        <v>0</v>
      </c>
      <c r="AQ31" s="40" t="s">
        <v>124</v>
      </c>
      <c r="AR31" s="44">
        <v>2210</v>
      </c>
      <c r="AS31" s="50">
        <f t="shared" si="109"/>
        <v>0</v>
      </c>
      <c r="AT31" s="39"/>
      <c r="AU31" s="122"/>
      <c r="AV31" s="33">
        <f t="shared" si="121"/>
        <v>0</v>
      </c>
      <c r="AX31" s="40" t="s">
        <v>124</v>
      </c>
      <c r="AY31" s="44">
        <v>2210</v>
      </c>
      <c r="AZ31" s="50">
        <f t="shared" si="110"/>
        <v>0</v>
      </c>
      <c r="BA31" s="39"/>
      <c r="BB31" s="39"/>
      <c r="BC31" s="33">
        <f t="shared" si="122"/>
        <v>0</v>
      </c>
      <c r="BE31" s="40" t="s">
        <v>124</v>
      </c>
      <c r="BF31" s="44">
        <v>2210</v>
      </c>
      <c r="BG31" s="50">
        <f t="shared" si="111"/>
        <v>0</v>
      </c>
      <c r="BH31" s="39"/>
      <c r="BI31" s="39"/>
      <c r="BJ31" s="33">
        <f t="shared" si="123"/>
        <v>0</v>
      </c>
      <c r="BL31" s="40" t="s">
        <v>124</v>
      </c>
      <c r="BM31" s="44">
        <v>2210</v>
      </c>
      <c r="BN31" s="50">
        <f t="shared" si="112"/>
        <v>0</v>
      </c>
      <c r="BO31" s="39"/>
      <c r="BP31" s="39"/>
      <c r="BQ31" s="33">
        <f t="shared" si="124"/>
        <v>0</v>
      </c>
      <c r="BS31" s="40" t="s">
        <v>124</v>
      </c>
      <c r="BT31" s="44">
        <v>2210</v>
      </c>
      <c r="BU31" s="50">
        <f t="shared" si="113"/>
        <v>0</v>
      </c>
      <c r="BV31" s="39"/>
      <c r="BW31" s="39"/>
      <c r="BX31" s="33">
        <f t="shared" si="125"/>
        <v>0</v>
      </c>
      <c r="BZ31" s="40" t="s">
        <v>124</v>
      </c>
      <c r="CA31" s="44">
        <v>2210</v>
      </c>
      <c r="CB31" s="50">
        <f t="shared" si="114"/>
        <v>0</v>
      </c>
      <c r="CC31" s="39"/>
      <c r="CD31" s="39"/>
      <c r="CE31" s="33">
        <f t="shared" si="126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15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122"/>
      <c r="M32" s="33">
        <f t="shared" si="116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46"/>
      <c r="T32" s="33">
        <f t="shared" si="117"/>
        <v>0</v>
      </c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18"/>
        <v>0</v>
      </c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19"/>
        <v>0</v>
      </c>
      <c r="AJ32" s="34" t="s">
        <v>32</v>
      </c>
      <c r="AK32" s="35">
        <v>2220</v>
      </c>
      <c r="AL32" s="50">
        <f t="shared" si="108"/>
        <v>0</v>
      </c>
      <c r="AM32" s="46"/>
      <c r="AN32" s="46"/>
      <c r="AO32" s="33">
        <f t="shared" si="120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21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22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46"/>
      <c r="BJ32" s="33">
        <f t="shared" si="123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46"/>
      <c r="BQ32" s="33">
        <f t="shared" si="124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25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26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SUM(C34:C48)</f>
        <v>36552</v>
      </c>
      <c r="D33" s="47">
        <f t="shared" ref="D33:E33" si="127">SUM(D34:D48)</f>
        <v>0</v>
      </c>
      <c r="E33" s="120">
        <f t="shared" si="127"/>
        <v>500</v>
      </c>
      <c r="F33" s="47">
        <f t="shared" ref="F33" si="128">C33+D33-E33</f>
        <v>36052</v>
      </c>
      <c r="H33" s="29" t="s">
        <v>33</v>
      </c>
      <c r="I33" s="30">
        <v>2240</v>
      </c>
      <c r="J33" s="47">
        <f>SUM(J34:J48)</f>
        <v>36052</v>
      </c>
      <c r="K33" s="47">
        <f t="shared" ref="K33" si="129">SUM(K34:K48)</f>
        <v>0</v>
      </c>
      <c r="L33" s="120">
        <f t="shared" ref="L33" si="130">SUM(L34:L48)</f>
        <v>1861.29</v>
      </c>
      <c r="M33" s="47">
        <f t="shared" ref="M33" si="131">J33+K33-L33</f>
        <v>34190.71</v>
      </c>
      <c r="O33" s="29" t="s">
        <v>33</v>
      </c>
      <c r="P33" s="30">
        <v>2240</v>
      </c>
      <c r="Q33" s="47">
        <f>SUM(Q34:Q48)</f>
        <v>34190.71</v>
      </c>
      <c r="R33" s="47">
        <f t="shared" ref="R33" si="132">SUM(R34:R48)</f>
        <v>0</v>
      </c>
      <c r="S33" s="120">
        <f t="shared" ref="S33" si="133">SUM(S34:S48)</f>
        <v>1173.96</v>
      </c>
      <c r="T33" s="47">
        <f t="shared" ref="T33" si="134">Q33+R33-S33</f>
        <v>33016.75</v>
      </c>
      <c r="V33" s="29" t="s">
        <v>33</v>
      </c>
      <c r="W33" s="30">
        <v>2240</v>
      </c>
      <c r="X33" s="47">
        <f>SUM(X34:X48)</f>
        <v>33016.75</v>
      </c>
      <c r="Y33" s="47">
        <f t="shared" ref="Y33" si="135">SUM(Y34:Y48)</f>
        <v>24000</v>
      </c>
      <c r="Z33" s="120">
        <f t="shared" ref="Z33" si="136">SUM(Z34:Z48)</f>
        <v>15879.189999999999</v>
      </c>
      <c r="AA33" s="47">
        <f t="shared" ref="AA33" si="137">X33+Y33-Z33</f>
        <v>41137.56</v>
      </c>
      <c r="AC33" s="29" t="s">
        <v>33</v>
      </c>
      <c r="AD33" s="30">
        <v>2240</v>
      </c>
      <c r="AE33" s="47">
        <f>SUM(AE34:AE48)</f>
        <v>41137.56</v>
      </c>
      <c r="AF33" s="47">
        <f t="shared" ref="AF33" si="138">SUM(AF34:AF48)</f>
        <v>0</v>
      </c>
      <c r="AG33" s="120">
        <f t="shared" ref="AG33" si="139">SUM(AG34:AG48)</f>
        <v>12821.25</v>
      </c>
      <c r="AH33" s="47">
        <f t="shared" ref="AH33" si="140">AE33+AF33-AG33</f>
        <v>28316.309999999998</v>
      </c>
      <c r="AJ33" s="29" t="s">
        <v>33</v>
      </c>
      <c r="AK33" s="30">
        <v>2240</v>
      </c>
      <c r="AL33" s="47">
        <f>SUM(AL34:AL48)</f>
        <v>28316.31</v>
      </c>
      <c r="AM33" s="47">
        <f t="shared" ref="AM33" si="141">SUM(AM34:AM48)</f>
        <v>0</v>
      </c>
      <c r="AN33" s="120">
        <f t="shared" ref="AN33" si="142">SUM(AN34:AN48)</f>
        <v>0</v>
      </c>
      <c r="AO33" s="47">
        <f t="shared" ref="AO33" si="143">AL33+AM33-AN33</f>
        <v>28316.31</v>
      </c>
      <c r="AQ33" s="29" t="s">
        <v>33</v>
      </c>
      <c r="AR33" s="30">
        <v>2240</v>
      </c>
      <c r="AS33" s="47">
        <f>SUM(AS34:AS48)</f>
        <v>28316.31</v>
      </c>
      <c r="AT33" s="47">
        <f t="shared" ref="AT33" si="144">SUM(AT34:AT48)</f>
        <v>209998</v>
      </c>
      <c r="AU33" s="120">
        <f t="shared" ref="AU33" si="145">SUM(AU34:AU48)</f>
        <v>63290.6</v>
      </c>
      <c r="AV33" s="47">
        <f t="shared" ref="AV33" si="146">AS33+AT33-AU33</f>
        <v>175023.71</v>
      </c>
      <c r="AX33" s="29" t="s">
        <v>33</v>
      </c>
      <c r="AY33" s="30">
        <v>2240</v>
      </c>
      <c r="AZ33" s="47">
        <f>SUM(AZ34:AZ48)</f>
        <v>175023.71</v>
      </c>
      <c r="BA33" s="47">
        <f t="shared" ref="BA33" si="147">SUM(BA34:BA48)</f>
        <v>0</v>
      </c>
      <c r="BB33" s="47">
        <f t="shared" ref="BB33" si="148">SUM(BB34:BB48)</f>
        <v>0</v>
      </c>
      <c r="BC33" s="47">
        <f t="shared" ref="BC33" si="149">AZ33+BA33-BB33</f>
        <v>175023.71</v>
      </c>
      <c r="BE33" s="29" t="s">
        <v>33</v>
      </c>
      <c r="BF33" s="30">
        <v>2240</v>
      </c>
      <c r="BG33" s="47">
        <f>SUM(BG34:BG48)</f>
        <v>175023.71</v>
      </c>
      <c r="BH33" s="47">
        <f t="shared" ref="BH33" si="150">SUM(BH34:BH48)</f>
        <v>0</v>
      </c>
      <c r="BI33" s="47">
        <f t="shared" ref="BI33" si="151">SUM(BI34:BI48)</f>
        <v>0</v>
      </c>
      <c r="BJ33" s="47">
        <f t="shared" ref="BJ33" si="152">BG33+BH33-BI33</f>
        <v>175023.71</v>
      </c>
      <c r="BL33" s="29" t="s">
        <v>33</v>
      </c>
      <c r="BM33" s="30">
        <v>2240</v>
      </c>
      <c r="BN33" s="47">
        <f>SUM(BN34:BN48)</f>
        <v>175023.71</v>
      </c>
      <c r="BO33" s="47">
        <f t="shared" ref="BO33" si="153">SUM(BO34:BO48)</f>
        <v>0</v>
      </c>
      <c r="BP33" s="47">
        <f t="shared" ref="BP33" si="154">SUM(BP34:BP48)</f>
        <v>0</v>
      </c>
      <c r="BQ33" s="47">
        <f t="shared" ref="BQ33" si="155">BN33+BO33-BP33</f>
        <v>175023.71</v>
      </c>
      <c r="BS33" s="29" t="s">
        <v>33</v>
      </c>
      <c r="BT33" s="30">
        <v>2240</v>
      </c>
      <c r="BU33" s="47">
        <f>SUM(BU34:BU48)</f>
        <v>175023.71</v>
      </c>
      <c r="BV33" s="47">
        <f t="shared" ref="BV33" si="156">SUM(BV34:BV48)</f>
        <v>0</v>
      </c>
      <c r="BW33" s="47">
        <f t="shared" ref="BW33" si="157">SUM(BW34:BW48)</f>
        <v>0</v>
      </c>
      <c r="BX33" s="47">
        <f t="shared" ref="BX33" si="158">BU33+BV33-BW33</f>
        <v>175023.71</v>
      </c>
      <c r="BZ33" s="29" t="s">
        <v>33</v>
      </c>
      <c r="CA33" s="30">
        <v>2240</v>
      </c>
      <c r="CB33" s="47">
        <f>SUM(CB34:CB48)</f>
        <v>175023.71</v>
      </c>
      <c r="CC33" s="47">
        <f t="shared" ref="CC33" si="159">SUM(CC34:CC48)</f>
        <v>0</v>
      </c>
      <c r="CD33" s="47">
        <f t="shared" ref="CD33" si="160">SUM(CD34:CD48)</f>
        <v>0</v>
      </c>
      <c r="CE33" s="47">
        <f t="shared" ref="CE33" si="161">CB33+CC33-CD33</f>
        <v>175023.71</v>
      </c>
    </row>
    <row r="34" spans="1:83" s="27" customFormat="1" ht="15.75" customHeight="1" thickBot="1">
      <c r="A34" s="21" t="s">
        <v>133</v>
      </c>
      <c r="B34" s="16">
        <v>2240</v>
      </c>
      <c r="C34" s="49">
        <v>2112</v>
      </c>
      <c r="D34" s="49"/>
      <c r="E34" s="121"/>
      <c r="F34" s="45">
        <f>C34+D34-E34</f>
        <v>2112</v>
      </c>
      <c r="H34" s="21" t="s">
        <v>133</v>
      </c>
      <c r="I34" s="16">
        <v>2240</v>
      </c>
      <c r="J34" s="50">
        <f t="shared" si="104"/>
        <v>2112</v>
      </c>
      <c r="K34" s="49"/>
      <c r="L34" s="121"/>
      <c r="M34" s="45">
        <f>J34+K34-L34</f>
        <v>2112</v>
      </c>
      <c r="O34" s="21" t="s">
        <v>133</v>
      </c>
      <c r="P34" s="16">
        <v>2240</v>
      </c>
      <c r="Q34" s="50">
        <f t="shared" si="105"/>
        <v>2112</v>
      </c>
      <c r="R34" s="49"/>
      <c r="S34" s="121"/>
      <c r="T34" s="45">
        <f>Q34+R34-S34</f>
        <v>2112</v>
      </c>
      <c r="V34" s="21" t="s">
        <v>133</v>
      </c>
      <c r="W34" s="16">
        <v>2240</v>
      </c>
      <c r="X34" s="50">
        <f t="shared" si="106"/>
        <v>2112</v>
      </c>
      <c r="Y34" s="49"/>
      <c r="Z34" s="121"/>
      <c r="AA34" s="45">
        <f>X34+Y34-Z34</f>
        <v>2112</v>
      </c>
      <c r="AC34" s="21" t="s">
        <v>133</v>
      </c>
      <c r="AD34" s="16">
        <v>2240</v>
      </c>
      <c r="AE34" s="50">
        <f t="shared" si="107"/>
        <v>2112</v>
      </c>
      <c r="AF34" s="49"/>
      <c r="AG34" s="121">
        <v>2112</v>
      </c>
      <c r="AH34" s="45">
        <f>AE34+AF34-AG34</f>
        <v>0</v>
      </c>
      <c r="AJ34" s="21" t="s">
        <v>133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133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133</v>
      </c>
      <c r="AY34" s="16">
        <v>2240</v>
      </c>
      <c r="AZ34" s="50">
        <f t="shared" si="110"/>
        <v>0</v>
      </c>
      <c r="BA34" s="49"/>
      <c r="BB34" s="49"/>
      <c r="BC34" s="45">
        <f>AZ34+BA34-BB34</f>
        <v>0</v>
      </c>
      <c r="BE34" s="21" t="s">
        <v>133</v>
      </c>
      <c r="BF34" s="16">
        <v>2240</v>
      </c>
      <c r="BG34" s="50">
        <f t="shared" si="111"/>
        <v>0</v>
      </c>
      <c r="BH34" s="49"/>
      <c r="BI34" s="49"/>
      <c r="BJ34" s="45">
        <f>BG34+BH34-BI34</f>
        <v>0</v>
      </c>
      <c r="BL34" s="21" t="s">
        <v>133</v>
      </c>
      <c r="BM34" s="16">
        <v>2240</v>
      </c>
      <c r="BN34" s="50">
        <f t="shared" si="112"/>
        <v>0</v>
      </c>
      <c r="BO34" s="49"/>
      <c r="BP34" s="49"/>
      <c r="BQ34" s="45">
        <f>BN34+BO34-BP34</f>
        <v>0</v>
      </c>
      <c r="BS34" s="21" t="s">
        <v>133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133</v>
      </c>
      <c r="CA34" s="16">
        <v>2240</v>
      </c>
      <c r="CB34" s="50">
        <f t="shared" si="114"/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1044</v>
      </c>
      <c r="D35" s="49"/>
      <c r="E35" s="121"/>
      <c r="F35" s="45">
        <f t="shared" ref="F35:F48" si="162">C35+D35-E35</f>
        <v>1044</v>
      </c>
      <c r="H35" s="21" t="s">
        <v>35</v>
      </c>
      <c r="I35" s="16">
        <v>2240</v>
      </c>
      <c r="J35" s="50">
        <f t="shared" si="104"/>
        <v>1044</v>
      </c>
      <c r="K35" s="49"/>
      <c r="L35" s="121"/>
      <c r="M35" s="45">
        <f t="shared" ref="M35:M48" si="163">J35+K35-L35</f>
        <v>1044</v>
      </c>
      <c r="O35" s="21" t="s">
        <v>35</v>
      </c>
      <c r="P35" s="16">
        <v>2240</v>
      </c>
      <c r="Q35" s="50">
        <f t="shared" si="105"/>
        <v>1044</v>
      </c>
      <c r="R35" s="49"/>
      <c r="S35" s="121">
        <v>522</v>
      </c>
      <c r="T35" s="45">
        <f t="shared" ref="T35:T48" si="164">Q35+R35-S35</f>
        <v>522</v>
      </c>
      <c r="V35" s="21" t="s">
        <v>35</v>
      </c>
      <c r="W35" s="16">
        <v>2240</v>
      </c>
      <c r="X35" s="50">
        <f t="shared" si="106"/>
        <v>522</v>
      </c>
      <c r="Y35" s="49"/>
      <c r="Z35" s="121">
        <v>522</v>
      </c>
      <c r="AA35" s="45">
        <f t="shared" ref="AA35:AA48" si="165">X35+Y35-Z35</f>
        <v>0</v>
      </c>
      <c r="AC35" s="21" t="s">
        <v>35</v>
      </c>
      <c r="AD35" s="16">
        <v>2240</v>
      </c>
      <c r="AE35" s="50">
        <f t="shared" si="107"/>
        <v>0</v>
      </c>
      <c r="AF35" s="49"/>
      <c r="AG35" s="121"/>
      <c r="AH35" s="45">
        <f t="shared" ref="AH35:AH48" si="166">AE35+AF35-AG35</f>
        <v>0</v>
      </c>
      <c r="AJ35" s="21" t="s">
        <v>35</v>
      </c>
      <c r="AK35" s="16">
        <v>2240</v>
      </c>
      <c r="AL35" s="50">
        <f t="shared" si="108"/>
        <v>0</v>
      </c>
      <c r="AM35" s="49"/>
      <c r="AN35" s="121"/>
      <c r="AO35" s="45">
        <f t="shared" ref="AO35:AO47" si="167">AL35+AM35-AN35</f>
        <v>0</v>
      </c>
      <c r="AQ35" s="21" t="s">
        <v>35</v>
      </c>
      <c r="AR35" s="16">
        <v>2240</v>
      </c>
      <c r="AS35" s="50">
        <f t="shared" si="109"/>
        <v>0</v>
      </c>
      <c r="AT35" s="49"/>
      <c r="AU35" s="121"/>
      <c r="AV35" s="45">
        <f t="shared" ref="AV35:AV48" si="168">AS35+AT35-AU35</f>
        <v>0</v>
      </c>
      <c r="AX35" s="21" t="s">
        <v>35</v>
      </c>
      <c r="AY35" s="16">
        <v>2240</v>
      </c>
      <c r="AZ35" s="50">
        <f t="shared" si="110"/>
        <v>0</v>
      </c>
      <c r="BA35" s="49"/>
      <c r="BB35" s="49"/>
      <c r="BC35" s="45">
        <f t="shared" ref="BC35:BC48" si="169">AZ35+BA35-BB35</f>
        <v>0</v>
      </c>
      <c r="BE35" s="21" t="s">
        <v>35</v>
      </c>
      <c r="BF35" s="16">
        <v>2240</v>
      </c>
      <c r="BG35" s="50">
        <f t="shared" si="111"/>
        <v>0</v>
      </c>
      <c r="BH35" s="49"/>
      <c r="BI35" s="49"/>
      <c r="BJ35" s="45">
        <f t="shared" ref="BJ35:BJ48" si="170">BG35+BH35-BI35</f>
        <v>0</v>
      </c>
      <c r="BL35" s="21" t="s">
        <v>35</v>
      </c>
      <c r="BM35" s="16">
        <v>2240</v>
      </c>
      <c r="BN35" s="50">
        <f t="shared" si="112"/>
        <v>0</v>
      </c>
      <c r="BO35" s="49"/>
      <c r="BP35" s="49"/>
      <c r="BQ35" s="45">
        <f t="shared" ref="BQ35:BQ48" si="171">BN35+BO35-BP35</f>
        <v>0</v>
      </c>
      <c r="BS35" s="21" t="s">
        <v>35</v>
      </c>
      <c r="BT35" s="16">
        <v>2240</v>
      </c>
      <c r="BU35" s="50">
        <f t="shared" si="113"/>
        <v>0</v>
      </c>
      <c r="BV35" s="49"/>
      <c r="BW35" s="49"/>
      <c r="BX35" s="45">
        <f t="shared" ref="BX35:BX48" si="172">BU35+BV35-BW35</f>
        <v>0</v>
      </c>
      <c r="BZ35" s="21" t="s">
        <v>35</v>
      </c>
      <c r="CA35" s="16">
        <v>2240</v>
      </c>
      <c r="CB35" s="50">
        <f t="shared" si="114"/>
        <v>0</v>
      </c>
      <c r="CC35" s="49"/>
      <c r="CD35" s="49"/>
      <c r="CE35" s="45">
        <f t="shared" ref="CE35:CE48" si="173">CB35+CC35-CD35</f>
        <v>0</v>
      </c>
    </row>
    <row r="36" spans="1:83" s="27" customFormat="1" ht="15.75" thickBot="1">
      <c r="A36" s="24" t="s">
        <v>125</v>
      </c>
      <c r="B36" s="23">
        <v>2240</v>
      </c>
      <c r="C36" s="49">
        <v>900</v>
      </c>
      <c r="D36" s="49"/>
      <c r="E36" s="121"/>
      <c r="F36" s="45">
        <f t="shared" si="162"/>
        <v>900</v>
      </c>
      <c r="H36" s="24" t="s">
        <v>125</v>
      </c>
      <c r="I36" s="23">
        <v>2240</v>
      </c>
      <c r="J36" s="50">
        <f t="shared" si="104"/>
        <v>900</v>
      </c>
      <c r="K36" s="49"/>
      <c r="L36" s="121"/>
      <c r="M36" s="45">
        <f t="shared" si="163"/>
        <v>900</v>
      </c>
      <c r="O36" s="24" t="s">
        <v>125</v>
      </c>
      <c r="P36" s="23">
        <v>2240</v>
      </c>
      <c r="Q36" s="50">
        <f t="shared" si="105"/>
        <v>900</v>
      </c>
      <c r="R36" s="49"/>
      <c r="S36" s="121"/>
      <c r="T36" s="45">
        <f t="shared" si="164"/>
        <v>900</v>
      </c>
      <c r="V36" s="24" t="s">
        <v>125</v>
      </c>
      <c r="W36" s="23">
        <v>2240</v>
      </c>
      <c r="X36" s="50">
        <f t="shared" si="106"/>
        <v>900</v>
      </c>
      <c r="Y36" s="49"/>
      <c r="Z36" s="121"/>
      <c r="AA36" s="45">
        <f t="shared" si="165"/>
        <v>900</v>
      </c>
      <c r="AC36" s="24" t="s">
        <v>125</v>
      </c>
      <c r="AD36" s="23">
        <v>2240</v>
      </c>
      <c r="AE36" s="50">
        <f t="shared" si="107"/>
        <v>900</v>
      </c>
      <c r="AF36" s="49"/>
      <c r="AG36" s="121"/>
      <c r="AH36" s="45">
        <f t="shared" si="166"/>
        <v>900</v>
      </c>
      <c r="AJ36" s="24" t="s">
        <v>125</v>
      </c>
      <c r="AK36" s="23">
        <v>2240</v>
      </c>
      <c r="AL36" s="50">
        <f t="shared" si="108"/>
        <v>900</v>
      </c>
      <c r="AM36" s="49"/>
      <c r="AN36" s="121"/>
      <c r="AO36" s="45">
        <f t="shared" si="167"/>
        <v>900</v>
      </c>
      <c r="AQ36" s="24" t="s">
        <v>125</v>
      </c>
      <c r="AR36" s="23">
        <v>2240</v>
      </c>
      <c r="AS36" s="50">
        <f t="shared" si="109"/>
        <v>900</v>
      </c>
      <c r="AT36" s="49"/>
      <c r="AU36" s="121"/>
      <c r="AV36" s="45">
        <f t="shared" si="168"/>
        <v>900</v>
      </c>
      <c r="AX36" s="24" t="s">
        <v>125</v>
      </c>
      <c r="AY36" s="23">
        <v>2240</v>
      </c>
      <c r="AZ36" s="50">
        <f t="shared" si="110"/>
        <v>900</v>
      </c>
      <c r="BA36" s="49"/>
      <c r="BB36" s="49"/>
      <c r="BC36" s="45">
        <f t="shared" si="169"/>
        <v>900</v>
      </c>
      <c r="BE36" s="24" t="s">
        <v>125</v>
      </c>
      <c r="BF36" s="23">
        <v>2240</v>
      </c>
      <c r="BG36" s="50">
        <f t="shared" si="111"/>
        <v>900</v>
      </c>
      <c r="BH36" s="49"/>
      <c r="BI36" s="49"/>
      <c r="BJ36" s="45">
        <f t="shared" si="170"/>
        <v>900</v>
      </c>
      <c r="BL36" s="24" t="s">
        <v>125</v>
      </c>
      <c r="BM36" s="23">
        <v>2240</v>
      </c>
      <c r="BN36" s="50">
        <f t="shared" si="112"/>
        <v>900</v>
      </c>
      <c r="BO36" s="49"/>
      <c r="BP36" s="49"/>
      <c r="BQ36" s="45">
        <f t="shared" si="171"/>
        <v>900</v>
      </c>
      <c r="BS36" s="24" t="s">
        <v>125</v>
      </c>
      <c r="BT36" s="23">
        <v>2240</v>
      </c>
      <c r="BU36" s="50">
        <f t="shared" si="113"/>
        <v>900</v>
      </c>
      <c r="BV36" s="49"/>
      <c r="BW36" s="49"/>
      <c r="BX36" s="45">
        <f t="shared" si="172"/>
        <v>900</v>
      </c>
      <c r="BZ36" s="24" t="s">
        <v>125</v>
      </c>
      <c r="CA36" s="23">
        <v>2240</v>
      </c>
      <c r="CB36" s="50">
        <f t="shared" si="114"/>
        <v>900</v>
      </c>
      <c r="CC36" s="49"/>
      <c r="CD36" s="49"/>
      <c r="CE36" s="45">
        <f t="shared" si="173"/>
        <v>900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121"/>
      <c r="F37" s="45">
        <f t="shared" si="162"/>
        <v>1000</v>
      </c>
      <c r="H37" s="24" t="s">
        <v>127</v>
      </c>
      <c r="I37" s="23">
        <v>2240</v>
      </c>
      <c r="J37" s="50">
        <f t="shared" si="104"/>
        <v>1000</v>
      </c>
      <c r="K37" s="49"/>
      <c r="L37" s="121"/>
      <c r="M37" s="45">
        <f t="shared" si="163"/>
        <v>1000</v>
      </c>
      <c r="O37" s="24" t="s">
        <v>127</v>
      </c>
      <c r="P37" s="23">
        <v>2240</v>
      </c>
      <c r="Q37" s="50">
        <f t="shared" si="105"/>
        <v>1000</v>
      </c>
      <c r="R37" s="49"/>
      <c r="S37" s="121"/>
      <c r="T37" s="45">
        <f t="shared" si="164"/>
        <v>1000</v>
      </c>
      <c r="V37" s="24" t="s">
        <v>127</v>
      </c>
      <c r="W37" s="23">
        <v>2240</v>
      </c>
      <c r="X37" s="50">
        <f t="shared" si="106"/>
        <v>1000</v>
      </c>
      <c r="Y37" s="49"/>
      <c r="Z37" s="121"/>
      <c r="AA37" s="45">
        <f t="shared" si="165"/>
        <v>1000</v>
      </c>
      <c r="AC37" s="24" t="s">
        <v>127</v>
      </c>
      <c r="AD37" s="23">
        <v>2240</v>
      </c>
      <c r="AE37" s="50">
        <f t="shared" si="107"/>
        <v>1000</v>
      </c>
      <c r="AF37" s="49"/>
      <c r="AG37" s="121"/>
      <c r="AH37" s="45">
        <f t="shared" si="166"/>
        <v>1000</v>
      </c>
      <c r="AJ37" s="24" t="s">
        <v>127</v>
      </c>
      <c r="AK37" s="23">
        <v>2240</v>
      </c>
      <c r="AL37" s="50">
        <f t="shared" si="108"/>
        <v>1000</v>
      </c>
      <c r="AM37" s="49"/>
      <c r="AN37" s="121"/>
      <c r="AO37" s="45">
        <f t="shared" si="167"/>
        <v>1000</v>
      </c>
      <c r="AQ37" s="24" t="s">
        <v>127</v>
      </c>
      <c r="AR37" s="23">
        <v>2240</v>
      </c>
      <c r="AS37" s="50">
        <f t="shared" si="109"/>
        <v>1000</v>
      </c>
      <c r="AT37" s="49"/>
      <c r="AU37" s="121"/>
      <c r="AV37" s="45">
        <f t="shared" si="168"/>
        <v>1000</v>
      </c>
      <c r="AX37" s="24" t="s">
        <v>127</v>
      </c>
      <c r="AY37" s="23">
        <v>2240</v>
      </c>
      <c r="AZ37" s="50">
        <f t="shared" si="110"/>
        <v>1000</v>
      </c>
      <c r="BA37" s="49"/>
      <c r="BB37" s="49"/>
      <c r="BC37" s="45">
        <f t="shared" si="169"/>
        <v>1000</v>
      </c>
      <c r="BE37" s="24" t="s">
        <v>127</v>
      </c>
      <c r="BF37" s="23">
        <v>2240</v>
      </c>
      <c r="BG37" s="50">
        <f t="shared" si="111"/>
        <v>1000</v>
      </c>
      <c r="BH37" s="49"/>
      <c r="BI37" s="49"/>
      <c r="BJ37" s="45">
        <f t="shared" si="170"/>
        <v>1000</v>
      </c>
      <c r="BL37" s="24" t="s">
        <v>127</v>
      </c>
      <c r="BM37" s="23">
        <v>2240</v>
      </c>
      <c r="BN37" s="50">
        <f t="shared" si="112"/>
        <v>1000</v>
      </c>
      <c r="BO37" s="49"/>
      <c r="BP37" s="49"/>
      <c r="BQ37" s="45">
        <f t="shared" si="171"/>
        <v>1000</v>
      </c>
      <c r="BS37" s="24" t="s">
        <v>127</v>
      </c>
      <c r="BT37" s="23">
        <v>2240</v>
      </c>
      <c r="BU37" s="50">
        <f t="shared" si="113"/>
        <v>1000</v>
      </c>
      <c r="BV37" s="49"/>
      <c r="BW37" s="49"/>
      <c r="BX37" s="45">
        <f t="shared" si="172"/>
        <v>1000</v>
      </c>
      <c r="BZ37" s="24" t="s">
        <v>127</v>
      </c>
      <c r="CA37" s="23">
        <v>2240</v>
      </c>
      <c r="CB37" s="50">
        <f t="shared" si="114"/>
        <v>1000</v>
      </c>
      <c r="CC37" s="49"/>
      <c r="CD37" s="49"/>
      <c r="CE37" s="45">
        <f t="shared" si="173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1650</v>
      </c>
      <c r="D38" s="49"/>
      <c r="E38" s="121"/>
      <c r="F38" s="45">
        <f t="shared" si="162"/>
        <v>1650</v>
      </c>
      <c r="H38" s="24" t="s">
        <v>128</v>
      </c>
      <c r="I38" s="23">
        <v>2240</v>
      </c>
      <c r="J38" s="50">
        <f t="shared" si="104"/>
        <v>1650</v>
      </c>
      <c r="K38" s="49"/>
      <c r="L38" s="121"/>
      <c r="M38" s="45">
        <f t="shared" si="163"/>
        <v>1650</v>
      </c>
      <c r="O38" s="24" t="s">
        <v>128</v>
      </c>
      <c r="P38" s="23">
        <v>2240</v>
      </c>
      <c r="Q38" s="50">
        <f t="shared" si="105"/>
        <v>1650</v>
      </c>
      <c r="R38" s="49"/>
      <c r="S38" s="121"/>
      <c r="T38" s="45">
        <f t="shared" si="164"/>
        <v>1650</v>
      </c>
      <c r="V38" s="24" t="s">
        <v>128</v>
      </c>
      <c r="W38" s="23">
        <v>2240</v>
      </c>
      <c r="X38" s="50">
        <f t="shared" si="106"/>
        <v>1650</v>
      </c>
      <c r="Y38" s="49"/>
      <c r="Z38" s="121"/>
      <c r="AA38" s="45">
        <f t="shared" si="165"/>
        <v>1650</v>
      </c>
      <c r="AC38" s="24" t="s">
        <v>128</v>
      </c>
      <c r="AD38" s="23">
        <v>2240</v>
      </c>
      <c r="AE38" s="50">
        <f t="shared" si="107"/>
        <v>1650</v>
      </c>
      <c r="AF38" s="49"/>
      <c r="AG38" s="121"/>
      <c r="AH38" s="45">
        <f t="shared" si="166"/>
        <v>1650</v>
      </c>
      <c r="AJ38" s="24" t="s">
        <v>128</v>
      </c>
      <c r="AK38" s="23">
        <v>2240</v>
      </c>
      <c r="AL38" s="50">
        <f t="shared" si="108"/>
        <v>1650</v>
      </c>
      <c r="AM38" s="49"/>
      <c r="AN38" s="121"/>
      <c r="AO38" s="45">
        <f t="shared" si="167"/>
        <v>1650</v>
      </c>
      <c r="AQ38" s="24" t="s">
        <v>128</v>
      </c>
      <c r="AR38" s="23">
        <v>2240</v>
      </c>
      <c r="AS38" s="50">
        <f t="shared" si="109"/>
        <v>1650</v>
      </c>
      <c r="AT38" s="49"/>
      <c r="AU38" s="121"/>
      <c r="AV38" s="45">
        <f t="shared" si="168"/>
        <v>1650</v>
      </c>
      <c r="AX38" s="24" t="s">
        <v>128</v>
      </c>
      <c r="AY38" s="23">
        <v>2240</v>
      </c>
      <c r="AZ38" s="50">
        <f t="shared" si="110"/>
        <v>1650</v>
      </c>
      <c r="BA38" s="49"/>
      <c r="BB38" s="49"/>
      <c r="BC38" s="45">
        <f t="shared" si="169"/>
        <v>1650</v>
      </c>
      <c r="BE38" s="24" t="s">
        <v>128</v>
      </c>
      <c r="BF38" s="23">
        <v>2240</v>
      </c>
      <c r="BG38" s="50">
        <f t="shared" si="111"/>
        <v>1650</v>
      </c>
      <c r="BH38" s="49"/>
      <c r="BI38" s="49"/>
      <c r="BJ38" s="45">
        <f t="shared" si="170"/>
        <v>1650</v>
      </c>
      <c r="BL38" s="24" t="s">
        <v>128</v>
      </c>
      <c r="BM38" s="23">
        <v>2240</v>
      </c>
      <c r="BN38" s="50">
        <f t="shared" si="112"/>
        <v>1650</v>
      </c>
      <c r="BO38" s="49"/>
      <c r="BP38" s="49"/>
      <c r="BQ38" s="45">
        <f t="shared" si="171"/>
        <v>1650</v>
      </c>
      <c r="BS38" s="24" t="s">
        <v>128</v>
      </c>
      <c r="BT38" s="23">
        <v>2240</v>
      </c>
      <c r="BU38" s="50">
        <f t="shared" si="113"/>
        <v>1650</v>
      </c>
      <c r="BV38" s="49"/>
      <c r="BW38" s="49"/>
      <c r="BX38" s="45">
        <f t="shared" si="172"/>
        <v>1650</v>
      </c>
      <c r="BZ38" s="24" t="s">
        <v>128</v>
      </c>
      <c r="CA38" s="23">
        <v>2240</v>
      </c>
      <c r="CB38" s="50">
        <f t="shared" si="114"/>
        <v>1650</v>
      </c>
      <c r="CC38" s="49"/>
      <c r="CD38" s="49"/>
      <c r="CE38" s="45">
        <f t="shared" si="173"/>
        <v>1650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121"/>
      <c r="F39" s="45">
        <f t="shared" si="162"/>
        <v>1300</v>
      </c>
      <c r="H39" s="24" t="s">
        <v>129</v>
      </c>
      <c r="I39" s="23">
        <v>2240</v>
      </c>
      <c r="J39" s="50">
        <f t="shared" si="104"/>
        <v>1300</v>
      </c>
      <c r="K39" s="49"/>
      <c r="L39" s="121"/>
      <c r="M39" s="45">
        <f t="shared" si="163"/>
        <v>1300</v>
      </c>
      <c r="O39" s="24" t="s">
        <v>129</v>
      </c>
      <c r="P39" s="23">
        <v>2240</v>
      </c>
      <c r="Q39" s="50">
        <f t="shared" si="105"/>
        <v>1300</v>
      </c>
      <c r="R39" s="49"/>
      <c r="S39" s="121"/>
      <c r="T39" s="45">
        <f t="shared" si="164"/>
        <v>1300</v>
      </c>
      <c r="V39" s="24" t="s">
        <v>129</v>
      </c>
      <c r="W39" s="23">
        <v>2240</v>
      </c>
      <c r="X39" s="50">
        <f t="shared" si="106"/>
        <v>1300</v>
      </c>
      <c r="Y39" s="49"/>
      <c r="Z39" s="121"/>
      <c r="AA39" s="45">
        <f t="shared" si="165"/>
        <v>1300</v>
      </c>
      <c r="AC39" s="24" t="s">
        <v>129</v>
      </c>
      <c r="AD39" s="23">
        <v>2240</v>
      </c>
      <c r="AE39" s="50">
        <f t="shared" si="107"/>
        <v>1300</v>
      </c>
      <c r="AF39" s="49"/>
      <c r="AG39" s="121"/>
      <c r="AH39" s="45">
        <f t="shared" si="166"/>
        <v>1300</v>
      </c>
      <c r="AJ39" s="24" t="s">
        <v>129</v>
      </c>
      <c r="AK39" s="23">
        <v>2240</v>
      </c>
      <c r="AL39" s="50">
        <f t="shared" si="108"/>
        <v>1300</v>
      </c>
      <c r="AM39" s="49"/>
      <c r="AN39" s="121"/>
      <c r="AO39" s="45">
        <f t="shared" si="167"/>
        <v>1300</v>
      </c>
      <c r="AQ39" s="24" t="s">
        <v>129</v>
      </c>
      <c r="AR39" s="23">
        <v>2240</v>
      </c>
      <c r="AS39" s="50">
        <f t="shared" si="109"/>
        <v>1300</v>
      </c>
      <c r="AT39" s="49"/>
      <c r="AU39" s="121"/>
      <c r="AV39" s="45">
        <f t="shared" si="168"/>
        <v>1300</v>
      </c>
      <c r="AX39" s="24" t="s">
        <v>129</v>
      </c>
      <c r="AY39" s="23">
        <v>2240</v>
      </c>
      <c r="AZ39" s="50">
        <f t="shared" si="110"/>
        <v>1300</v>
      </c>
      <c r="BA39" s="49"/>
      <c r="BB39" s="49"/>
      <c r="BC39" s="45">
        <f t="shared" si="169"/>
        <v>1300</v>
      </c>
      <c r="BE39" s="24" t="s">
        <v>129</v>
      </c>
      <c r="BF39" s="23">
        <v>2240</v>
      </c>
      <c r="BG39" s="50">
        <f t="shared" si="111"/>
        <v>1300</v>
      </c>
      <c r="BH39" s="49"/>
      <c r="BI39" s="49"/>
      <c r="BJ39" s="45">
        <f t="shared" si="170"/>
        <v>1300</v>
      </c>
      <c r="BL39" s="24" t="s">
        <v>129</v>
      </c>
      <c r="BM39" s="23">
        <v>2240</v>
      </c>
      <c r="BN39" s="50">
        <f t="shared" si="112"/>
        <v>1300</v>
      </c>
      <c r="BO39" s="49"/>
      <c r="BP39" s="49"/>
      <c r="BQ39" s="45">
        <f t="shared" si="171"/>
        <v>1300</v>
      </c>
      <c r="BS39" s="24" t="s">
        <v>129</v>
      </c>
      <c r="BT39" s="23">
        <v>2240</v>
      </c>
      <c r="BU39" s="50">
        <f t="shared" si="113"/>
        <v>1300</v>
      </c>
      <c r="BV39" s="49"/>
      <c r="BW39" s="49"/>
      <c r="BX39" s="45">
        <f t="shared" si="172"/>
        <v>1300</v>
      </c>
      <c r="BZ39" s="24" t="s">
        <v>129</v>
      </c>
      <c r="CA39" s="23">
        <v>2240</v>
      </c>
      <c r="CB39" s="50">
        <f t="shared" si="114"/>
        <v>1300</v>
      </c>
      <c r="CC39" s="49"/>
      <c r="CD39" s="49"/>
      <c r="CE39" s="45">
        <f t="shared" si="173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4661</v>
      </c>
      <c r="D40" s="49"/>
      <c r="E40" s="121"/>
      <c r="F40" s="45">
        <f t="shared" si="162"/>
        <v>4661</v>
      </c>
      <c r="H40" s="21" t="s">
        <v>41</v>
      </c>
      <c r="I40" s="16">
        <v>2240</v>
      </c>
      <c r="J40" s="50">
        <f t="shared" si="104"/>
        <v>4661</v>
      </c>
      <c r="K40" s="49"/>
      <c r="L40" s="121"/>
      <c r="M40" s="45">
        <f t="shared" si="163"/>
        <v>4661</v>
      </c>
      <c r="O40" s="21" t="s">
        <v>41</v>
      </c>
      <c r="P40" s="16">
        <v>2240</v>
      </c>
      <c r="Q40" s="50">
        <f t="shared" si="105"/>
        <v>4661</v>
      </c>
      <c r="R40" s="49"/>
      <c r="S40" s="121"/>
      <c r="T40" s="45">
        <f t="shared" si="164"/>
        <v>4661</v>
      </c>
      <c r="V40" s="21" t="s">
        <v>41</v>
      </c>
      <c r="W40" s="16">
        <v>2240</v>
      </c>
      <c r="X40" s="50">
        <f t="shared" si="106"/>
        <v>4661</v>
      </c>
      <c r="Y40" s="49"/>
      <c r="Z40" s="121"/>
      <c r="AA40" s="45">
        <f t="shared" si="165"/>
        <v>4661</v>
      </c>
      <c r="AC40" s="21" t="s">
        <v>41</v>
      </c>
      <c r="AD40" s="16">
        <v>2240</v>
      </c>
      <c r="AE40" s="50">
        <f t="shared" si="107"/>
        <v>4661</v>
      </c>
      <c r="AF40" s="49"/>
      <c r="AG40" s="121"/>
      <c r="AH40" s="45">
        <f t="shared" si="166"/>
        <v>4661</v>
      </c>
      <c r="AJ40" s="21" t="s">
        <v>41</v>
      </c>
      <c r="AK40" s="16">
        <v>2240</v>
      </c>
      <c r="AL40" s="50">
        <f t="shared" si="108"/>
        <v>4661</v>
      </c>
      <c r="AM40" s="49"/>
      <c r="AN40" s="121"/>
      <c r="AO40" s="45">
        <f t="shared" si="167"/>
        <v>4661</v>
      </c>
      <c r="AQ40" s="21" t="s">
        <v>41</v>
      </c>
      <c r="AR40" s="16">
        <v>2240</v>
      </c>
      <c r="AS40" s="50">
        <f t="shared" si="109"/>
        <v>4661</v>
      </c>
      <c r="AT40" s="49"/>
      <c r="AU40" s="121">
        <f>1065.6+612</f>
        <v>1677.6</v>
      </c>
      <c r="AV40" s="45">
        <f t="shared" si="168"/>
        <v>2983.4</v>
      </c>
      <c r="AX40" s="21" t="s">
        <v>41</v>
      </c>
      <c r="AY40" s="16">
        <v>2240</v>
      </c>
      <c r="AZ40" s="50">
        <f t="shared" si="110"/>
        <v>2983.4</v>
      </c>
      <c r="BA40" s="49"/>
      <c r="BB40" s="49"/>
      <c r="BC40" s="45">
        <f t="shared" si="169"/>
        <v>2983.4</v>
      </c>
      <c r="BE40" s="21" t="s">
        <v>41</v>
      </c>
      <c r="BF40" s="16">
        <v>2240</v>
      </c>
      <c r="BG40" s="50">
        <f t="shared" si="111"/>
        <v>2983.4</v>
      </c>
      <c r="BH40" s="49"/>
      <c r="BI40" s="49"/>
      <c r="BJ40" s="45">
        <f t="shared" si="170"/>
        <v>2983.4</v>
      </c>
      <c r="BL40" s="21" t="s">
        <v>41</v>
      </c>
      <c r="BM40" s="16">
        <v>2240</v>
      </c>
      <c r="BN40" s="50">
        <f t="shared" si="112"/>
        <v>2983.4</v>
      </c>
      <c r="BO40" s="49"/>
      <c r="BP40" s="49"/>
      <c r="BQ40" s="45">
        <f t="shared" si="171"/>
        <v>2983.4</v>
      </c>
      <c r="BS40" s="21" t="s">
        <v>41</v>
      </c>
      <c r="BT40" s="16">
        <v>2240</v>
      </c>
      <c r="BU40" s="50">
        <f t="shared" si="113"/>
        <v>2983.4</v>
      </c>
      <c r="BV40" s="49"/>
      <c r="BW40" s="49"/>
      <c r="BX40" s="45">
        <f t="shared" si="172"/>
        <v>2983.4</v>
      </c>
      <c r="BZ40" s="21" t="s">
        <v>41</v>
      </c>
      <c r="CA40" s="16">
        <v>2240</v>
      </c>
      <c r="CB40" s="50">
        <f t="shared" si="114"/>
        <v>2983.4</v>
      </c>
      <c r="CC40" s="49"/>
      <c r="CD40" s="49"/>
      <c r="CE40" s="45">
        <f t="shared" si="173"/>
        <v>2983.4</v>
      </c>
    </row>
    <row r="41" spans="1:83" s="27" customFormat="1" ht="15.75" customHeight="1" thickBot="1">
      <c r="A41" s="21" t="s">
        <v>47</v>
      </c>
      <c r="B41" s="16">
        <v>2240</v>
      </c>
      <c r="C41" s="49">
        <v>2700</v>
      </c>
      <c r="D41" s="49"/>
      <c r="E41" s="121"/>
      <c r="F41" s="45">
        <f t="shared" si="162"/>
        <v>2700</v>
      </c>
      <c r="H41" s="21" t="s">
        <v>47</v>
      </c>
      <c r="I41" s="16">
        <v>2240</v>
      </c>
      <c r="J41" s="50">
        <f t="shared" si="104"/>
        <v>2700</v>
      </c>
      <c r="K41" s="49"/>
      <c r="L41" s="121"/>
      <c r="M41" s="45">
        <f t="shared" si="163"/>
        <v>2700</v>
      </c>
      <c r="O41" s="21" t="s">
        <v>47</v>
      </c>
      <c r="P41" s="16">
        <v>2240</v>
      </c>
      <c r="Q41" s="50">
        <f t="shared" si="105"/>
        <v>2700</v>
      </c>
      <c r="R41" s="49"/>
      <c r="S41" s="121"/>
      <c r="T41" s="45">
        <f t="shared" si="164"/>
        <v>2700</v>
      </c>
      <c r="V41" s="21" t="s">
        <v>47</v>
      </c>
      <c r="W41" s="16">
        <v>2240</v>
      </c>
      <c r="X41" s="50">
        <f t="shared" si="106"/>
        <v>2700</v>
      </c>
      <c r="Y41" s="49"/>
      <c r="Z41" s="121"/>
      <c r="AA41" s="45">
        <f t="shared" si="165"/>
        <v>2700</v>
      </c>
      <c r="AC41" s="21" t="s">
        <v>47</v>
      </c>
      <c r="AD41" s="16">
        <v>2240</v>
      </c>
      <c r="AE41" s="50">
        <f t="shared" si="107"/>
        <v>2700</v>
      </c>
      <c r="AF41" s="49"/>
      <c r="AG41" s="121"/>
      <c r="AH41" s="45">
        <f t="shared" si="166"/>
        <v>2700</v>
      </c>
      <c r="AJ41" s="21" t="s">
        <v>47</v>
      </c>
      <c r="AK41" s="16">
        <v>2240</v>
      </c>
      <c r="AL41" s="50">
        <f t="shared" si="108"/>
        <v>2700</v>
      </c>
      <c r="AM41" s="49"/>
      <c r="AN41" s="121"/>
      <c r="AO41" s="45">
        <f t="shared" si="167"/>
        <v>2700</v>
      </c>
      <c r="AQ41" s="21" t="s">
        <v>47</v>
      </c>
      <c r="AR41" s="16">
        <v>2240</v>
      </c>
      <c r="AS41" s="50">
        <f t="shared" si="109"/>
        <v>2700</v>
      </c>
      <c r="AT41" s="49"/>
      <c r="AU41" s="121"/>
      <c r="AV41" s="45">
        <f t="shared" si="168"/>
        <v>2700</v>
      </c>
      <c r="AX41" s="21" t="s">
        <v>47</v>
      </c>
      <c r="AY41" s="16">
        <v>2240</v>
      </c>
      <c r="AZ41" s="50">
        <f t="shared" si="110"/>
        <v>2700</v>
      </c>
      <c r="BA41" s="49"/>
      <c r="BB41" s="49"/>
      <c r="BC41" s="45">
        <f t="shared" si="169"/>
        <v>2700</v>
      </c>
      <c r="BE41" s="21" t="s">
        <v>47</v>
      </c>
      <c r="BF41" s="16">
        <v>2240</v>
      </c>
      <c r="BG41" s="50">
        <f t="shared" si="111"/>
        <v>2700</v>
      </c>
      <c r="BH41" s="49"/>
      <c r="BI41" s="49"/>
      <c r="BJ41" s="45">
        <f t="shared" si="170"/>
        <v>2700</v>
      </c>
      <c r="BL41" s="21" t="s">
        <v>47</v>
      </c>
      <c r="BM41" s="16">
        <v>2240</v>
      </c>
      <c r="BN41" s="50">
        <f t="shared" si="112"/>
        <v>2700</v>
      </c>
      <c r="BO41" s="49"/>
      <c r="BP41" s="49"/>
      <c r="BQ41" s="45">
        <f t="shared" si="171"/>
        <v>2700</v>
      </c>
      <c r="BS41" s="21" t="s">
        <v>47</v>
      </c>
      <c r="BT41" s="16">
        <v>2240</v>
      </c>
      <c r="BU41" s="50">
        <f t="shared" si="113"/>
        <v>2700</v>
      </c>
      <c r="BV41" s="49"/>
      <c r="BW41" s="49"/>
      <c r="BX41" s="45">
        <f t="shared" si="172"/>
        <v>2700</v>
      </c>
      <c r="BZ41" s="21" t="s">
        <v>47</v>
      </c>
      <c r="CA41" s="16">
        <v>2240</v>
      </c>
      <c r="CB41" s="50">
        <f t="shared" si="114"/>
        <v>2700</v>
      </c>
      <c r="CC41" s="49"/>
      <c r="CD41" s="49"/>
      <c r="CE41" s="45">
        <f t="shared" si="173"/>
        <v>2700</v>
      </c>
    </row>
    <row r="42" spans="1:83" s="27" customFormat="1" ht="15.75" customHeight="1" thickBot="1">
      <c r="A42" s="21" t="s">
        <v>45</v>
      </c>
      <c r="B42" s="16">
        <v>2240</v>
      </c>
      <c r="C42" s="49">
        <v>970</v>
      </c>
      <c r="D42" s="49"/>
      <c r="E42" s="121"/>
      <c r="F42" s="45">
        <f t="shared" si="162"/>
        <v>970</v>
      </c>
      <c r="H42" s="21" t="s">
        <v>45</v>
      </c>
      <c r="I42" s="16">
        <v>2240</v>
      </c>
      <c r="J42" s="50">
        <f t="shared" si="104"/>
        <v>970</v>
      </c>
      <c r="K42" s="49"/>
      <c r="L42" s="121">
        <v>970</v>
      </c>
      <c r="M42" s="45">
        <f t="shared" si="163"/>
        <v>0</v>
      </c>
      <c r="O42" s="21" t="s">
        <v>45</v>
      </c>
      <c r="P42" s="16">
        <v>2240</v>
      </c>
      <c r="Q42" s="50">
        <f t="shared" si="105"/>
        <v>0</v>
      </c>
      <c r="R42" s="49"/>
      <c r="S42" s="121"/>
      <c r="T42" s="45">
        <f t="shared" si="164"/>
        <v>0</v>
      </c>
      <c r="V42" s="21" t="s">
        <v>45</v>
      </c>
      <c r="W42" s="16">
        <v>2240</v>
      </c>
      <c r="X42" s="50">
        <f t="shared" si="106"/>
        <v>0</v>
      </c>
      <c r="Y42" s="49"/>
      <c r="Z42" s="121"/>
      <c r="AA42" s="45">
        <f t="shared" si="165"/>
        <v>0</v>
      </c>
      <c r="AC42" s="21" t="s">
        <v>45</v>
      </c>
      <c r="AD42" s="16">
        <v>2240</v>
      </c>
      <c r="AE42" s="50">
        <f t="shared" si="107"/>
        <v>0</v>
      </c>
      <c r="AF42" s="49"/>
      <c r="AG42" s="121"/>
      <c r="AH42" s="45">
        <f t="shared" si="166"/>
        <v>0</v>
      </c>
      <c r="AJ42" s="21" t="s">
        <v>45</v>
      </c>
      <c r="AK42" s="16">
        <v>2240</v>
      </c>
      <c r="AL42" s="50">
        <f t="shared" si="108"/>
        <v>0</v>
      </c>
      <c r="AM42" s="49"/>
      <c r="AN42" s="121"/>
      <c r="AO42" s="45">
        <f t="shared" si="167"/>
        <v>0</v>
      </c>
      <c r="AQ42" s="21" t="s">
        <v>45</v>
      </c>
      <c r="AR42" s="16">
        <v>2240</v>
      </c>
      <c r="AS42" s="50">
        <f t="shared" si="109"/>
        <v>0</v>
      </c>
      <c r="AT42" s="49"/>
      <c r="AU42" s="121"/>
      <c r="AV42" s="45">
        <f t="shared" si="168"/>
        <v>0</v>
      </c>
      <c r="AX42" s="21" t="s">
        <v>45</v>
      </c>
      <c r="AY42" s="16">
        <v>2240</v>
      </c>
      <c r="AZ42" s="50">
        <f t="shared" si="110"/>
        <v>0</v>
      </c>
      <c r="BA42" s="49"/>
      <c r="BB42" s="49"/>
      <c r="BC42" s="45">
        <f t="shared" si="169"/>
        <v>0</v>
      </c>
      <c r="BE42" s="21" t="s">
        <v>45</v>
      </c>
      <c r="BF42" s="16">
        <v>2240</v>
      </c>
      <c r="BG42" s="50">
        <f t="shared" si="111"/>
        <v>0</v>
      </c>
      <c r="BH42" s="49"/>
      <c r="BI42" s="49"/>
      <c r="BJ42" s="45">
        <f t="shared" si="170"/>
        <v>0</v>
      </c>
      <c r="BL42" s="21" t="s">
        <v>45</v>
      </c>
      <c r="BM42" s="16">
        <v>2240</v>
      </c>
      <c r="BN42" s="50">
        <f t="shared" si="112"/>
        <v>0</v>
      </c>
      <c r="BO42" s="49"/>
      <c r="BP42" s="49"/>
      <c r="BQ42" s="45">
        <f t="shared" si="171"/>
        <v>0</v>
      </c>
      <c r="BS42" s="21" t="s">
        <v>45</v>
      </c>
      <c r="BT42" s="16">
        <v>2240</v>
      </c>
      <c r="BU42" s="50">
        <f t="shared" si="113"/>
        <v>0</v>
      </c>
      <c r="BV42" s="49"/>
      <c r="BW42" s="49"/>
      <c r="BX42" s="45">
        <f t="shared" si="172"/>
        <v>0</v>
      </c>
      <c r="BZ42" s="21" t="s">
        <v>45</v>
      </c>
      <c r="CA42" s="16">
        <v>2240</v>
      </c>
      <c r="CB42" s="50">
        <f t="shared" si="114"/>
        <v>0</v>
      </c>
      <c r="CC42" s="49"/>
      <c r="CD42" s="49"/>
      <c r="CE42" s="45">
        <f t="shared" si="173"/>
        <v>0</v>
      </c>
    </row>
    <row r="43" spans="1:83" s="27" customFormat="1" ht="15.75" customHeight="1" thickBot="1">
      <c r="A43" s="21" t="s">
        <v>43</v>
      </c>
      <c r="B43" s="16">
        <v>2240</v>
      </c>
      <c r="C43" s="49">
        <v>1615</v>
      </c>
      <c r="D43" s="49"/>
      <c r="E43" s="121"/>
      <c r="F43" s="45">
        <f t="shared" si="162"/>
        <v>1615</v>
      </c>
      <c r="H43" s="21" t="s">
        <v>43</v>
      </c>
      <c r="I43" s="16">
        <v>2240</v>
      </c>
      <c r="J43" s="50">
        <f t="shared" si="104"/>
        <v>1615</v>
      </c>
      <c r="K43" s="49"/>
      <c r="L43" s="121"/>
      <c r="M43" s="45">
        <f t="shared" si="163"/>
        <v>1615</v>
      </c>
      <c r="O43" s="21" t="s">
        <v>43</v>
      </c>
      <c r="P43" s="16">
        <v>2240</v>
      </c>
      <c r="Q43" s="50">
        <f t="shared" si="105"/>
        <v>1615</v>
      </c>
      <c r="R43" s="49"/>
      <c r="S43" s="121"/>
      <c r="T43" s="45">
        <f t="shared" si="164"/>
        <v>1615</v>
      </c>
      <c r="V43" s="21" t="s">
        <v>43</v>
      </c>
      <c r="W43" s="16">
        <v>2240</v>
      </c>
      <c r="X43" s="50">
        <f t="shared" si="106"/>
        <v>1615</v>
      </c>
      <c r="Y43" s="49"/>
      <c r="Z43" s="121"/>
      <c r="AA43" s="45">
        <f t="shared" si="165"/>
        <v>1615</v>
      </c>
      <c r="AC43" s="21" t="s">
        <v>43</v>
      </c>
      <c r="AD43" s="16">
        <v>2240</v>
      </c>
      <c r="AE43" s="50">
        <f t="shared" si="107"/>
        <v>1615</v>
      </c>
      <c r="AF43" s="49"/>
      <c r="AG43" s="121"/>
      <c r="AH43" s="45">
        <f t="shared" si="166"/>
        <v>1615</v>
      </c>
      <c r="AJ43" s="21" t="s">
        <v>43</v>
      </c>
      <c r="AK43" s="16">
        <v>2240</v>
      </c>
      <c r="AL43" s="50">
        <f t="shared" si="108"/>
        <v>1615</v>
      </c>
      <c r="AM43" s="49"/>
      <c r="AN43" s="121"/>
      <c r="AO43" s="45">
        <f t="shared" si="167"/>
        <v>1615</v>
      </c>
      <c r="AQ43" s="21" t="s">
        <v>43</v>
      </c>
      <c r="AR43" s="16">
        <v>2240</v>
      </c>
      <c r="AS43" s="50">
        <f t="shared" si="109"/>
        <v>1615</v>
      </c>
      <c r="AT43" s="49"/>
      <c r="AU43" s="121">
        <v>1615</v>
      </c>
      <c r="AV43" s="45">
        <f t="shared" si="168"/>
        <v>0</v>
      </c>
      <c r="AX43" s="21" t="s">
        <v>43</v>
      </c>
      <c r="AY43" s="16">
        <v>2240</v>
      </c>
      <c r="AZ43" s="50">
        <f t="shared" si="110"/>
        <v>0</v>
      </c>
      <c r="BA43" s="49"/>
      <c r="BB43" s="49"/>
      <c r="BC43" s="45">
        <f t="shared" si="169"/>
        <v>0</v>
      </c>
      <c r="BE43" s="21" t="s">
        <v>43</v>
      </c>
      <c r="BF43" s="16">
        <v>2240</v>
      </c>
      <c r="BG43" s="50">
        <f t="shared" si="111"/>
        <v>0</v>
      </c>
      <c r="BH43" s="49"/>
      <c r="BI43" s="49"/>
      <c r="BJ43" s="45">
        <f t="shared" si="170"/>
        <v>0</v>
      </c>
      <c r="BL43" s="21" t="s">
        <v>43</v>
      </c>
      <c r="BM43" s="16">
        <v>2240</v>
      </c>
      <c r="BN43" s="50">
        <f t="shared" si="112"/>
        <v>0</v>
      </c>
      <c r="BO43" s="49"/>
      <c r="BP43" s="49"/>
      <c r="BQ43" s="45">
        <f t="shared" si="171"/>
        <v>0</v>
      </c>
      <c r="BS43" s="21" t="s">
        <v>43</v>
      </c>
      <c r="BT43" s="16">
        <v>2240</v>
      </c>
      <c r="BU43" s="50">
        <f t="shared" si="113"/>
        <v>0</v>
      </c>
      <c r="BV43" s="49"/>
      <c r="BW43" s="49"/>
      <c r="BX43" s="45">
        <f t="shared" si="172"/>
        <v>0</v>
      </c>
      <c r="BZ43" s="21" t="s">
        <v>43</v>
      </c>
      <c r="CA43" s="16">
        <v>2240</v>
      </c>
      <c r="CB43" s="50">
        <f t="shared" si="114"/>
        <v>0</v>
      </c>
      <c r="CC43" s="49"/>
      <c r="CD43" s="49"/>
      <c r="CE43" s="45">
        <f t="shared" si="173"/>
        <v>0</v>
      </c>
    </row>
    <row r="44" spans="1:83" s="27" customFormat="1" ht="15.75" customHeight="1" thickBot="1">
      <c r="A44" s="21" t="s">
        <v>37</v>
      </c>
      <c r="B44" s="16">
        <v>2240</v>
      </c>
      <c r="C44" s="49">
        <f>12600+6000</f>
        <v>18600</v>
      </c>
      <c r="D44" s="49"/>
      <c r="E44" s="121">
        <v>500</v>
      </c>
      <c r="F44" s="45">
        <f t="shared" si="162"/>
        <v>18100</v>
      </c>
      <c r="H44" s="21" t="s">
        <v>37</v>
      </c>
      <c r="I44" s="16">
        <v>2240</v>
      </c>
      <c r="J44" s="50">
        <f t="shared" si="104"/>
        <v>18100</v>
      </c>
      <c r="K44" s="49"/>
      <c r="L44" s="121">
        <v>891.29</v>
      </c>
      <c r="M44" s="45">
        <f t="shared" si="163"/>
        <v>17208.71</v>
      </c>
      <c r="O44" s="21" t="s">
        <v>37</v>
      </c>
      <c r="P44" s="16">
        <v>2240</v>
      </c>
      <c r="Q44" s="50">
        <f t="shared" si="105"/>
        <v>17208.71</v>
      </c>
      <c r="R44" s="49"/>
      <c r="S44" s="121">
        <v>651.96</v>
      </c>
      <c r="T44" s="45">
        <f t="shared" si="164"/>
        <v>16556.75</v>
      </c>
      <c r="V44" s="21" t="s">
        <v>37</v>
      </c>
      <c r="W44" s="16">
        <v>2240</v>
      </c>
      <c r="X44" s="50">
        <f t="shared" si="106"/>
        <v>16556.75</v>
      </c>
      <c r="Y44" s="49"/>
      <c r="Z44" s="121">
        <v>2241.29</v>
      </c>
      <c r="AA44" s="45">
        <f t="shared" si="165"/>
        <v>14315.46</v>
      </c>
      <c r="AC44" s="21" t="s">
        <v>37</v>
      </c>
      <c r="AD44" s="16">
        <v>2240</v>
      </c>
      <c r="AE44" s="50">
        <f t="shared" si="107"/>
        <v>14315.46</v>
      </c>
      <c r="AF44" s="49"/>
      <c r="AG44" s="121">
        <v>709.28</v>
      </c>
      <c r="AH44" s="45">
        <f t="shared" si="166"/>
        <v>13606.179999999998</v>
      </c>
      <c r="AJ44" s="21" t="s">
        <v>37</v>
      </c>
      <c r="AK44" s="16">
        <v>2240</v>
      </c>
      <c r="AL44" s="50">
        <f t="shared" si="108"/>
        <v>13606.179999999998</v>
      </c>
      <c r="AM44" s="49"/>
      <c r="AN44" s="121"/>
      <c r="AO44" s="45">
        <f t="shared" si="167"/>
        <v>13606.179999999998</v>
      </c>
      <c r="AQ44" s="21" t="s">
        <v>37</v>
      </c>
      <c r="AR44" s="16">
        <v>2240</v>
      </c>
      <c r="AS44" s="50">
        <f t="shared" si="109"/>
        <v>13606.179999999998</v>
      </c>
      <c r="AT44" s="49"/>
      <c r="AU44" s="121"/>
      <c r="AV44" s="45">
        <f t="shared" si="168"/>
        <v>13606.179999999998</v>
      </c>
      <c r="AX44" s="21" t="s">
        <v>37</v>
      </c>
      <c r="AY44" s="16">
        <v>2240</v>
      </c>
      <c r="AZ44" s="50">
        <f t="shared" si="110"/>
        <v>13606.179999999998</v>
      </c>
      <c r="BA44" s="49"/>
      <c r="BB44" s="49"/>
      <c r="BC44" s="45">
        <f t="shared" si="169"/>
        <v>13606.179999999998</v>
      </c>
      <c r="BE44" s="21" t="s">
        <v>37</v>
      </c>
      <c r="BF44" s="16">
        <v>2240</v>
      </c>
      <c r="BG44" s="50">
        <f t="shared" si="111"/>
        <v>13606.179999999998</v>
      </c>
      <c r="BH44" s="49"/>
      <c r="BI44" s="49"/>
      <c r="BJ44" s="45">
        <f t="shared" si="170"/>
        <v>13606.179999999998</v>
      </c>
      <c r="BL44" s="21" t="s">
        <v>37</v>
      </c>
      <c r="BM44" s="16">
        <v>2240</v>
      </c>
      <c r="BN44" s="50">
        <f t="shared" si="112"/>
        <v>13606.179999999998</v>
      </c>
      <c r="BO44" s="49"/>
      <c r="BP44" s="49"/>
      <c r="BQ44" s="45">
        <f t="shared" si="171"/>
        <v>13606.179999999998</v>
      </c>
      <c r="BS44" s="21" t="s">
        <v>37</v>
      </c>
      <c r="BT44" s="16">
        <v>2240</v>
      </c>
      <c r="BU44" s="50">
        <f t="shared" si="113"/>
        <v>13606.179999999998</v>
      </c>
      <c r="BV44" s="49"/>
      <c r="BW44" s="49"/>
      <c r="BX44" s="45">
        <f t="shared" si="172"/>
        <v>13606.179999999998</v>
      </c>
      <c r="BZ44" s="21" t="s">
        <v>37</v>
      </c>
      <c r="CA44" s="16">
        <v>2240</v>
      </c>
      <c r="CB44" s="50">
        <f t="shared" si="114"/>
        <v>13606.179999999998</v>
      </c>
      <c r="CC44" s="49"/>
      <c r="CD44" s="49"/>
      <c r="CE44" s="45">
        <f t="shared" si="173"/>
        <v>13606.179999999998</v>
      </c>
    </row>
    <row r="45" spans="1:83" s="88" customFormat="1" ht="32.25" customHeight="1" thickBot="1">
      <c r="A45" s="34" t="s">
        <v>143</v>
      </c>
      <c r="B45" s="16">
        <v>2240</v>
      </c>
      <c r="C45" s="49"/>
      <c r="D45" s="49"/>
      <c r="E45" s="121"/>
      <c r="F45" s="45">
        <f t="shared" si="162"/>
        <v>0</v>
      </c>
      <c r="H45" s="34" t="s">
        <v>143</v>
      </c>
      <c r="I45" s="16">
        <v>2240</v>
      </c>
      <c r="J45" s="50">
        <f t="shared" si="104"/>
        <v>0</v>
      </c>
      <c r="K45" s="49"/>
      <c r="L45" s="121"/>
      <c r="M45" s="45">
        <f t="shared" si="163"/>
        <v>0</v>
      </c>
      <c r="O45" s="34" t="s">
        <v>143</v>
      </c>
      <c r="P45" s="16">
        <v>2240</v>
      </c>
      <c r="Q45" s="50">
        <f t="shared" si="105"/>
        <v>0</v>
      </c>
      <c r="R45" s="49"/>
      <c r="S45" s="121"/>
      <c r="T45" s="45">
        <f t="shared" si="164"/>
        <v>0</v>
      </c>
      <c r="V45" s="34" t="s">
        <v>143</v>
      </c>
      <c r="W45" s="16">
        <v>2240</v>
      </c>
      <c r="X45" s="50">
        <f t="shared" si="106"/>
        <v>0</v>
      </c>
      <c r="Y45" s="49"/>
      <c r="Z45" s="121"/>
      <c r="AA45" s="45">
        <f t="shared" si="165"/>
        <v>0</v>
      </c>
      <c r="AC45" s="34" t="s">
        <v>143</v>
      </c>
      <c r="AD45" s="16">
        <v>2240</v>
      </c>
      <c r="AE45" s="50">
        <f t="shared" si="107"/>
        <v>0</v>
      </c>
      <c r="AF45" s="49"/>
      <c r="AG45" s="121"/>
      <c r="AH45" s="45">
        <f t="shared" si="166"/>
        <v>0</v>
      </c>
      <c r="AJ45" s="34" t="s">
        <v>143</v>
      </c>
      <c r="AK45" s="16">
        <v>2240</v>
      </c>
      <c r="AL45" s="50">
        <f t="shared" si="108"/>
        <v>0</v>
      </c>
      <c r="AM45" s="49"/>
      <c r="AN45" s="121"/>
      <c r="AO45" s="45">
        <f t="shared" si="167"/>
        <v>0</v>
      </c>
      <c r="AQ45" s="34" t="s">
        <v>164</v>
      </c>
      <c r="AR45" s="16">
        <v>2240</v>
      </c>
      <c r="AS45" s="50">
        <f t="shared" si="109"/>
        <v>0</v>
      </c>
      <c r="AT45" s="49">
        <f>39998+20000</f>
        <v>59998</v>
      </c>
      <c r="AU45" s="121">
        <f>39998+20000</f>
        <v>59998</v>
      </c>
      <c r="AV45" s="45">
        <f t="shared" si="168"/>
        <v>0</v>
      </c>
      <c r="AX45" s="34" t="s">
        <v>143</v>
      </c>
      <c r="AY45" s="16">
        <v>2240</v>
      </c>
      <c r="AZ45" s="50">
        <f t="shared" si="110"/>
        <v>0</v>
      </c>
      <c r="BA45" s="49"/>
      <c r="BB45" s="49"/>
      <c r="BC45" s="45">
        <f t="shared" si="169"/>
        <v>0</v>
      </c>
      <c r="BE45" s="34" t="s">
        <v>143</v>
      </c>
      <c r="BF45" s="16">
        <v>2240</v>
      </c>
      <c r="BG45" s="50">
        <f t="shared" si="111"/>
        <v>0</v>
      </c>
      <c r="BH45" s="49"/>
      <c r="BI45" s="49"/>
      <c r="BJ45" s="45">
        <f t="shared" si="170"/>
        <v>0</v>
      </c>
      <c r="BL45" s="34" t="s">
        <v>143</v>
      </c>
      <c r="BM45" s="16">
        <v>2240</v>
      </c>
      <c r="BN45" s="50">
        <f t="shared" si="112"/>
        <v>0</v>
      </c>
      <c r="BO45" s="49"/>
      <c r="BP45" s="49"/>
      <c r="BQ45" s="45">
        <f t="shared" si="171"/>
        <v>0</v>
      </c>
      <c r="BS45" s="34" t="s">
        <v>143</v>
      </c>
      <c r="BT45" s="16">
        <v>2240</v>
      </c>
      <c r="BU45" s="50">
        <f t="shared" si="113"/>
        <v>0</v>
      </c>
      <c r="BV45" s="49"/>
      <c r="BW45" s="49"/>
      <c r="BX45" s="45">
        <f t="shared" si="172"/>
        <v>0</v>
      </c>
      <c r="BZ45" s="34" t="s">
        <v>143</v>
      </c>
      <c r="CA45" s="16">
        <v>2240</v>
      </c>
      <c r="CB45" s="50">
        <f t="shared" si="114"/>
        <v>0</v>
      </c>
      <c r="CC45" s="49"/>
      <c r="CD45" s="49"/>
      <c r="CE45" s="45">
        <f t="shared" si="173"/>
        <v>0</v>
      </c>
    </row>
    <row r="46" spans="1:83" s="88" customFormat="1" ht="15.75" customHeight="1" thickBot="1">
      <c r="A46" s="34" t="s">
        <v>144</v>
      </c>
      <c r="B46" s="16">
        <v>2240</v>
      </c>
      <c r="C46" s="49"/>
      <c r="D46" s="49"/>
      <c r="E46" s="121"/>
      <c r="F46" s="45">
        <f t="shared" si="162"/>
        <v>0</v>
      </c>
      <c r="H46" s="34" t="s">
        <v>144</v>
      </c>
      <c r="I46" s="16">
        <v>2240</v>
      </c>
      <c r="J46" s="50">
        <f t="shared" si="104"/>
        <v>0</v>
      </c>
      <c r="K46" s="49"/>
      <c r="L46" s="121"/>
      <c r="M46" s="45">
        <f t="shared" si="163"/>
        <v>0</v>
      </c>
      <c r="O46" s="34" t="s">
        <v>144</v>
      </c>
      <c r="P46" s="16">
        <v>2240</v>
      </c>
      <c r="Q46" s="50">
        <f t="shared" si="105"/>
        <v>0</v>
      </c>
      <c r="R46" s="49"/>
      <c r="S46" s="121"/>
      <c r="T46" s="45">
        <f t="shared" si="164"/>
        <v>0</v>
      </c>
      <c r="V46" s="34" t="s">
        <v>144</v>
      </c>
      <c r="W46" s="16">
        <v>2240</v>
      </c>
      <c r="X46" s="50">
        <f t="shared" si="106"/>
        <v>0</v>
      </c>
      <c r="Y46" s="49">
        <v>24000</v>
      </c>
      <c r="Z46" s="121">
        <v>13115.9</v>
      </c>
      <c r="AA46" s="45">
        <f t="shared" si="165"/>
        <v>10884.1</v>
      </c>
      <c r="AC46" s="34" t="s">
        <v>144</v>
      </c>
      <c r="AD46" s="16">
        <v>2240</v>
      </c>
      <c r="AE46" s="50">
        <f t="shared" si="107"/>
        <v>10884.1</v>
      </c>
      <c r="AF46" s="49"/>
      <c r="AG46" s="121">
        <v>9999.9699999999993</v>
      </c>
      <c r="AH46" s="45">
        <f t="shared" si="166"/>
        <v>884.13000000000102</v>
      </c>
      <c r="AJ46" s="34" t="s">
        <v>144</v>
      </c>
      <c r="AK46" s="16">
        <v>2240</v>
      </c>
      <c r="AL46" s="50">
        <f t="shared" si="108"/>
        <v>884.13000000000102</v>
      </c>
      <c r="AM46" s="49"/>
      <c r="AN46" s="121"/>
      <c r="AO46" s="45">
        <f t="shared" si="167"/>
        <v>884.13000000000102</v>
      </c>
      <c r="AQ46" s="34" t="s">
        <v>144</v>
      </c>
      <c r="AR46" s="16">
        <v>2240</v>
      </c>
      <c r="AS46" s="50">
        <f t="shared" si="109"/>
        <v>884.13000000000102</v>
      </c>
      <c r="AT46" s="49"/>
      <c r="AU46" s="121"/>
      <c r="AV46" s="45">
        <f t="shared" si="168"/>
        <v>884.13000000000102</v>
      </c>
      <c r="AX46" s="34" t="s">
        <v>144</v>
      </c>
      <c r="AY46" s="16">
        <v>2240</v>
      </c>
      <c r="AZ46" s="50">
        <f t="shared" si="110"/>
        <v>884.13000000000102</v>
      </c>
      <c r="BA46" s="49"/>
      <c r="BB46" s="49"/>
      <c r="BC46" s="45">
        <f t="shared" si="169"/>
        <v>884.13000000000102</v>
      </c>
      <c r="BE46" s="34" t="s">
        <v>144</v>
      </c>
      <c r="BF46" s="16">
        <v>2240</v>
      </c>
      <c r="BG46" s="50">
        <f t="shared" si="111"/>
        <v>884.13000000000102</v>
      </c>
      <c r="BH46" s="49"/>
      <c r="BI46" s="49"/>
      <c r="BJ46" s="45">
        <f t="shared" si="170"/>
        <v>884.13000000000102</v>
      </c>
      <c r="BL46" s="34" t="s">
        <v>144</v>
      </c>
      <c r="BM46" s="16">
        <v>2240</v>
      </c>
      <c r="BN46" s="50">
        <f t="shared" si="112"/>
        <v>884.13000000000102</v>
      </c>
      <c r="BO46" s="49"/>
      <c r="BP46" s="49"/>
      <c r="BQ46" s="45">
        <f t="shared" si="171"/>
        <v>884.13000000000102</v>
      </c>
      <c r="BS46" s="34" t="s">
        <v>144</v>
      </c>
      <c r="BT46" s="16">
        <v>2240</v>
      </c>
      <c r="BU46" s="50">
        <f t="shared" si="113"/>
        <v>884.13000000000102</v>
      </c>
      <c r="BV46" s="49"/>
      <c r="BW46" s="49"/>
      <c r="BX46" s="45">
        <f t="shared" si="172"/>
        <v>884.13000000000102</v>
      </c>
      <c r="BZ46" s="34" t="s">
        <v>144</v>
      </c>
      <c r="CA46" s="16">
        <v>2240</v>
      </c>
      <c r="CB46" s="50">
        <f t="shared" si="114"/>
        <v>884.13000000000102</v>
      </c>
      <c r="CC46" s="49"/>
      <c r="CD46" s="49"/>
      <c r="CE46" s="45">
        <f t="shared" si="173"/>
        <v>884.13000000000102</v>
      </c>
    </row>
    <row r="47" spans="1:83" s="88" customFormat="1" ht="15.75" customHeight="1" thickBot="1">
      <c r="A47" s="89" t="s">
        <v>146</v>
      </c>
      <c r="B47" s="23">
        <v>2240</v>
      </c>
      <c r="C47" s="49"/>
      <c r="D47" s="49"/>
      <c r="E47" s="121"/>
      <c r="F47" s="45">
        <f t="shared" si="162"/>
        <v>0</v>
      </c>
      <c r="H47" s="89" t="s">
        <v>146</v>
      </c>
      <c r="I47" s="23">
        <v>2240</v>
      </c>
      <c r="J47" s="50">
        <f t="shared" si="104"/>
        <v>0</v>
      </c>
      <c r="K47" s="49"/>
      <c r="L47" s="121"/>
      <c r="M47" s="45">
        <f t="shared" si="163"/>
        <v>0</v>
      </c>
      <c r="O47" s="89" t="s">
        <v>146</v>
      </c>
      <c r="P47" s="23">
        <v>2240</v>
      </c>
      <c r="Q47" s="50">
        <f t="shared" si="105"/>
        <v>0</v>
      </c>
      <c r="R47" s="49"/>
      <c r="S47" s="121"/>
      <c r="T47" s="45">
        <f t="shared" si="164"/>
        <v>0</v>
      </c>
      <c r="V47" s="89" t="s">
        <v>146</v>
      </c>
      <c r="W47" s="23">
        <v>2240</v>
      </c>
      <c r="X47" s="50">
        <f t="shared" si="106"/>
        <v>0</v>
      </c>
      <c r="Y47" s="49"/>
      <c r="Z47" s="121"/>
      <c r="AA47" s="45">
        <f t="shared" si="165"/>
        <v>0</v>
      </c>
      <c r="AC47" s="89" t="s">
        <v>146</v>
      </c>
      <c r="AD47" s="23">
        <v>2240</v>
      </c>
      <c r="AE47" s="50">
        <f t="shared" si="107"/>
        <v>0</v>
      </c>
      <c r="AF47" s="49"/>
      <c r="AG47" s="121"/>
      <c r="AH47" s="45">
        <f t="shared" si="166"/>
        <v>0</v>
      </c>
      <c r="AJ47" s="89" t="s">
        <v>146</v>
      </c>
      <c r="AK47" s="23">
        <v>2240</v>
      </c>
      <c r="AL47" s="50">
        <f t="shared" si="108"/>
        <v>0</v>
      </c>
      <c r="AM47" s="49"/>
      <c r="AN47" s="121"/>
      <c r="AO47" s="45">
        <f t="shared" si="167"/>
        <v>0</v>
      </c>
      <c r="AQ47" s="89" t="s">
        <v>146</v>
      </c>
      <c r="AR47" s="23">
        <v>2240</v>
      </c>
      <c r="AS47" s="50">
        <f t="shared" si="109"/>
        <v>0</v>
      </c>
      <c r="AT47" s="49">
        <v>150000</v>
      </c>
      <c r="AU47" s="121"/>
      <c r="AV47" s="45">
        <f t="shared" si="168"/>
        <v>150000</v>
      </c>
      <c r="AX47" s="89" t="s">
        <v>146</v>
      </c>
      <c r="AY47" s="23">
        <v>2240</v>
      </c>
      <c r="AZ47" s="50">
        <f t="shared" si="110"/>
        <v>150000</v>
      </c>
      <c r="BA47" s="49"/>
      <c r="BB47" s="49"/>
      <c r="BC47" s="45">
        <f t="shared" si="169"/>
        <v>150000</v>
      </c>
      <c r="BE47" s="89" t="s">
        <v>146</v>
      </c>
      <c r="BF47" s="23">
        <v>2240</v>
      </c>
      <c r="BG47" s="50">
        <f t="shared" si="111"/>
        <v>150000</v>
      </c>
      <c r="BH47" s="49"/>
      <c r="BI47" s="49"/>
      <c r="BJ47" s="45">
        <f t="shared" si="170"/>
        <v>150000</v>
      </c>
      <c r="BL47" s="89" t="s">
        <v>146</v>
      </c>
      <c r="BM47" s="23">
        <v>2240</v>
      </c>
      <c r="BN47" s="50">
        <f t="shared" si="112"/>
        <v>150000</v>
      </c>
      <c r="BO47" s="49"/>
      <c r="BP47" s="49"/>
      <c r="BQ47" s="45">
        <f t="shared" si="171"/>
        <v>150000</v>
      </c>
      <c r="BS47" s="89" t="s">
        <v>146</v>
      </c>
      <c r="BT47" s="23">
        <v>2240</v>
      </c>
      <c r="BU47" s="50">
        <f t="shared" si="113"/>
        <v>150000</v>
      </c>
      <c r="BV47" s="49"/>
      <c r="BW47" s="49"/>
      <c r="BX47" s="45">
        <f t="shared" si="172"/>
        <v>150000</v>
      </c>
      <c r="BZ47" s="89" t="s">
        <v>146</v>
      </c>
      <c r="CA47" s="23">
        <v>2240</v>
      </c>
      <c r="CB47" s="50">
        <f t="shared" si="114"/>
        <v>150000</v>
      </c>
      <c r="CC47" s="49"/>
      <c r="CD47" s="49"/>
      <c r="CE47" s="45">
        <f t="shared" si="173"/>
        <v>150000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121"/>
      <c r="F48" s="45">
        <f t="shared" si="162"/>
        <v>0</v>
      </c>
      <c r="H48" s="21" t="s">
        <v>34</v>
      </c>
      <c r="I48" s="16">
        <v>2240</v>
      </c>
      <c r="J48" s="50">
        <f t="shared" si="104"/>
        <v>0</v>
      </c>
      <c r="K48" s="48"/>
      <c r="L48" s="121"/>
      <c r="M48" s="45">
        <f t="shared" si="163"/>
        <v>0</v>
      </c>
      <c r="O48" s="21" t="s">
        <v>34</v>
      </c>
      <c r="P48" s="16">
        <v>2240</v>
      </c>
      <c r="Q48" s="50">
        <f t="shared" si="105"/>
        <v>0</v>
      </c>
      <c r="R48" s="48"/>
      <c r="S48" s="121"/>
      <c r="T48" s="45">
        <f t="shared" si="164"/>
        <v>0</v>
      </c>
      <c r="V48" s="21" t="s">
        <v>34</v>
      </c>
      <c r="W48" s="16">
        <v>2240</v>
      </c>
      <c r="X48" s="50">
        <f t="shared" si="106"/>
        <v>0</v>
      </c>
      <c r="Y48" s="48"/>
      <c r="Z48" s="121"/>
      <c r="AA48" s="45">
        <f t="shared" si="165"/>
        <v>0</v>
      </c>
      <c r="AC48" s="21" t="s">
        <v>34</v>
      </c>
      <c r="AD48" s="16">
        <v>2240</v>
      </c>
      <c r="AE48" s="50">
        <f t="shared" si="107"/>
        <v>0</v>
      </c>
      <c r="AF48" s="48"/>
      <c r="AG48" s="121"/>
      <c r="AH48" s="45">
        <f t="shared" si="166"/>
        <v>0</v>
      </c>
      <c r="AJ48" s="21" t="s">
        <v>34</v>
      </c>
      <c r="AK48" s="16">
        <v>2240</v>
      </c>
      <c r="AL48" s="50">
        <f t="shared" si="108"/>
        <v>0</v>
      </c>
      <c r="AM48" s="48"/>
      <c r="AN48" s="121"/>
      <c r="AO48" s="45">
        <f t="shared" ref="AO48:AO49" si="174">AL48+AM48-AN48</f>
        <v>0</v>
      </c>
      <c r="AQ48" s="21" t="s">
        <v>34</v>
      </c>
      <c r="AR48" s="16">
        <v>2240</v>
      </c>
      <c r="AS48" s="50">
        <f t="shared" si="109"/>
        <v>0</v>
      </c>
      <c r="AT48" s="48"/>
      <c r="AU48" s="121"/>
      <c r="AV48" s="45">
        <f t="shared" si="168"/>
        <v>0</v>
      </c>
      <c r="AX48" s="21" t="s">
        <v>34</v>
      </c>
      <c r="AY48" s="16">
        <v>2240</v>
      </c>
      <c r="AZ48" s="50">
        <f t="shared" si="110"/>
        <v>0</v>
      </c>
      <c r="BA48" s="48"/>
      <c r="BB48" s="48"/>
      <c r="BC48" s="45">
        <f t="shared" si="169"/>
        <v>0</v>
      </c>
      <c r="BE48" s="21" t="s">
        <v>34</v>
      </c>
      <c r="BF48" s="16">
        <v>2240</v>
      </c>
      <c r="BG48" s="50">
        <f t="shared" si="111"/>
        <v>0</v>
      </c>
      <c r="BH48" s="48"/>
      <c r="BI48" s="48"/>
      <c r="BJ48" s="45">
        <f t="shared" si="170"/>
        <v>0</v>
      </c>
      <c r="BL48" s="21" t="s">
        <v>34</v>
      </c>
      <c r="BM48" s="16">
        <v>2240</v>
      </c>
      <c r="BN48" s="50">
        <f t="shared" si="112"/>
        <v>0</v>
      </c>
      <c r="BO48" s="48"/>
      <c r="BP48" s="48"/>
      <c r="BQ48" s="45">
        <f t="shared" si="171"/>
        <v>0</v>
      </c>
      <c r="BS48" s="21" t="s">
        <v>34</v>
      </c>
      <c r="BT48" s="16">
        <v>2240</v>
      </c>
      <c r="BU48" s="50">
        <f t="shared" si="113"/>
        <v>0</v>
      </c>
      <c r="BV48" s="48"/>
      <c r="BW48" s="48"/>
      <c r="BX48" s="45">
        <f t="shared" si="172"/>
        <v>0</v>
      </c>
      <c r="BZ48" s="21" t="s">
        <v>34</v>
      </c>
      <c r="CA48" s="16">
        <v>2240</v>
      </c>
      <c r="CB48" s="50">
        <f t="shared" si="114"/>
        <v>0</v>
      </c>
      <c r="CC48" s="48"/>
      <c r="CD48" s="48"/>
      <c r="CE48" s="45">
        <f t="shared" si="173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1685368</v>
      </c>
      <c r="D49" s="47">
        <f t="shared" ref="D49:E49" si="175">SUM(D50:D54)</f>
        <v>0</v>
      </c>
      <c r="E49" s="120">
        <f t="shared" si="175"/>
        <v>1178.51</v>
      </c>
      <c r="F49" s="47">
        <f t="shared" ref="F49" si="176">C49+D49-E49</f>
        <v>1684189.49</v>
      </c>
      <c r="H49" s="29" t="s">
        <v>50</v>
      </c>
      <c r="I49" s="30">
        <v>2270</v>
      </c>
      <c r="J49" s="47">
        <f>SUM(J50:J54)</f>
        <v>1684189.49</v>
      </c>
      <c r="K49" s="120">
        <f>SUM(K50:K54)</f>
        <v>2850</v>
      </c>
      <c r="L49" s="120">
        <f>SUM(L50:L54)</f>
        <v>404494.68000000005</v>
      </c>
      <c r="M49" s="47">
        <f t="shared" ref="M49" si="177">J49+K49-L49</f>
        <v>1282544.81</v>
      </c>
      <c r="O49" s="29" t="s">
        <v>50</v>
      </c>
      <c r="P49" s="30">
        <v>2270</v>
      </c>
      <c r="Q49" s="47">
        <f>SUM(Q50:Q54)</f>
        <v>1282544.81</v>
      </c>
      <c r="R49" s="47">
        <f>SUM(R50:R54)</f>
        <v>0</v>
      </c>
      <c r="S49" s="120">
        <f>SUM(S50:S54)</f>
        <v>1178.51</v>
      </c>
      <c r="T49" s="47">
        <f t="shared" ref="T49" si="178">Q49+R49-S49</f>
        <v>1281366.3</v>
      </c>
      <c r="V49" s="29" t="s">
        <v>50</v>
      </c>
      <c r="W49" s="30">
        <v>2270</v>
      </c>
      <c r="X49" s="47">
        <f>SUM(X50:X54)</f>
        <v>1281366.3</v>
      </c>
      <c r="Y49" s="47">
        <f>SUM(Y50:Y54)</f>
        <v>0</v>
      </c>
      <c r="Z49" s="120">
        <f>SUM(Z50:Z54)</f>
        <v>401650.58</v>
      </c>
      <c r="AA49" s="47">
        <f t="shared" ref="AA49" si="179">X49+Y49-Z49</f>
        <v>879715.72</v>
      </c>
      <c r="AC49" s="29" t="s">
        <v>50</v>
      </c>
      <c r="AD49" s="30">
        <v>2270</v>
      </c>
      <c r="AE49" s="47">
        <f>SUM(AE50:AE54)</f>
        <v>879715.72000000009</v>
      </c>
      <c r="AF49" s="47">
        <f>SUM(AF50:AF54)</f>
        <v>0</v>
      </c>
      <c r="AG49" s="120">
        <f>SUM(AG50:AG54)</f>
        <v>222864.64000000001</v>
      </c>
      <c r="AH49" s="47">
        <f t="shared" ref="AH49" si="180">AE49+AF49-AG49</f>
        <v>656851.08000000007</v>
      </c>
      <c r="AJ49" s="29" t="s">
        <v>50</v>
      </c>
      <c r="AK49" s="30">
        <v>2270</v>
      </c>
      <c r="AL49" s="47">
        <f>SUM(AL50:AL54)</f>
        <v>656851.08000000007</v>
      </c>
      <c r="AM49" s="47">
        <f>SUM(AM50:AM54)</f>
        <v>0</v>
      </c>
      <c r="AN49" s="120">
        <f>SUM(AN50:AN54)</f>
        <v>15970.62</v>
      </c>
      <c r="AO49" s="47">
        <f t="shared" si="174"/>
        <v>640880.46000000008</v>
      </c>
      <c r="AQ49" s="29" t="s">
        <v>50</v>
      </c>
      <c r="AR49" s="30">
        <v>2270</v>
      </c>
      <c r="AS49" s="47">
        <f>SUM(AS50:AS54)</f>
        <v>640880.46000000008</v>
      </c>
      <c r="AT49" s="47">
        <f>SUM(AT50:AT54)</f>
        <v>0</v>
      </c>
      <c r="AU49" s="120">
        <f>SUM(AU50:AU54)</f>
        <v>1380.92</v>
      </c>
      <c r="AV49" s="47">
        <f t="shared" ref="AV49" si="181">AS49+AT49-AU49</f>
        <v>639499.54</v>
      </c>
      <c r="AX49" s="29" t="s">
        <v>50</v>
      </c>
      <c r="AY49" s="30">
        <v>2270</v>
      </c>
      <c r="AZ49" s="47">
        <f>SUM(AZ50:AZ54)</f>
        <v>639499.54000000015</v>
      </c>
      <c r="BA49" s="47">
        <f>SUM(BA50:BA54)</f>
        <v>0</v>
      </c>
      <c r="BB49" s="47">
        <f>SUM(BB50:BB54)</f>
        <v>0</v>
      </c>
      <c r="BC49" s="47">
        <f t="shared" ref="BC49" si="182">AZ49+BA49-BB49</f>
        <v>639499.54000000015</v>
      </c>
      <c r="BE49" s="29" t="s">
        <v>50</v>
      </c>
      <c r="BF49" s="30">
        <v>2270</v>
      </c>
      <c r="BG49" s="47">
        <f>SUM(BG50:BG54)</f>
        <v>639499.54000000015</v>
      </c>
      <c r="BH49" s="47">
        <f>SUM(BH50:BH54)</f>
        <v>0</v>
      </c>
      <c r="BI49" s="47">
        <f>SUM(BI50:BI54)</f>
        <v>0</v>
      </c>
      <c r="BJ49" s="47">
        <f t="shared" ref="BJ49" si="183">BG49+BH49-BI49</f>
        <v>639499.54000000015</v>
      </c>
      <c r="BL49" s="29" t="s">
        <v>50</v>
      </c>
      <c r="BM49" s="30">
        <v>2270</v>
      </c>
      <c r="BN49" s="47">
        <f>SUM(BN50:BN54)</f>
        <v>639499.54000000015</v>
      </c>
      <c r="BO49" s="47">
        <f>SUM(BO50:BO54)</f>
        <v>0</v>
      </c>
      <c r="BP49" s="47">
        <f>SUM(BP50:BP54)</f>
        <v>0</v>
      </c>
      <c r="BQ49" s="47">
        <f t="shared" ref="BQ49" si="184">BN49+BO49-BP49</f>
        <v>639499.54000000015</v>
      </c>
      <c r="BS49" s="29" t="s">
        <v>50</v>
      </c>
      <c r="BT49" s="30">
        <v>2270</v>
      </c>
      <c r="BU49" s="47">
        <f>SUM(BU50:BU54)</f>
        <v>639499.54000000015</v>
      </c>
      <c r="BV49" s="47">
        <f>SUM(BV50:BV54)</f>
        <v>0</v>
      </c>
      <c r="BW49" s="47">
        <f>SUM(BW50:BW54)</f>
        <v>0</v>
      </c>
      <c r="BX49" s="47">
        <f t="shared" ref="BX49" si="185">BU49+BV49-BW49</f>
        <v>639499.54000000015</v>
      </c>
      <c r="BZ49" s="29" t="s">
        <v>50</v>
      </c>
      <c r="CA49" s="30">
        <v>2270</v>
      </c>
      <c r="CB49" s="47">
        <f>SUM(CB50:CB54)</f>
        <v>639499.54000000015</v>
      </c>
      <c r="CC49" s="47">
        <f>SUM(CC50:CC54)</f>
        <v>0</v>
      </c>
      <c r="CD49" s="47">
        <f>SUM(CD50:CD54)</f>
        <v>0</v>
      </c>
      <c r="CE49" s="47">
        <f t="shared" ref="CE49" si="186">CB49+CC49-CD49</f>
        <v>639499.54000000015</v>
      </c>
    </row>
    <row r="50" spans="1:83" s="27" customFormat="1" ht="15.75" customHeight="1" thickBot="1">
      <c r="A50" s="21" t="s">
        <v>38</v>
      </c>
      <c r="B50" s="16">
        <v>2271</v>
      </c>
      <c r="C50" s="50">
        <v>1413532</v>
      </c>
      <c r="D50" s="50"/>
      <c r="E50" s="119"/>
      <c r="F50" s="45">
        <f t="shared" ref="F50:F64" si="187">C50+D50-E50</f>
        <v>1413532</v>
      </c>
      <c r="H50" s="21" t="s">
        <v>38</v>
      </c>
      <c r="I50" s="16">
        <v>2271</v>
      </c>
      <c r="J50" s="50">
        <f t="shared" si="104"/>
        <v>1413532</v>
      </c>
      <c r="K50" s="119"/>
      <c r="L50" s="119">
        <v>399736.46</v>
      </c>
      <c r="M50" s="45">
        <f t="shared" ref="M50:M64" si="188">J50+K50-L50</f>
        <v>1013795.54</v>
      </c>
      <c r="O50" s="21" t="s">
        <v>38</v>
      </c>
      <c r="P50" s="16">
        <v>2271</v>
      </c>
      <c r="Q50" s="50">
        <f t="shared" si="105"/>
        <v>1013795.54</v>
      </c>
      <c r="R50" s="50"/>
      <c r="S50" s="119"/>
      <c r="T50" s="45">
        <f t="shared" ref="T50:T64" si="189">Q50+R50-S50</f>
        <v>1013795.54</v>
      </c>
      <c r="V50" s="21" t="s">
        <v>38</v>
      </c>
      <c r="W50" s="16">
        <v>2271</v>
      </c>
      <c r="X50" s="50">
        <f t="shared" si="106"/>
        <v>1013795.54</v>
      </c>
      <c r="Y50" s="50"/>
      <c r="Z50" s="119">
        <v>399736.46</v>
      </c>
      <c r="AA50" s="45">
        <f t="shared" ref="AA50:AA64" si="190">X50+Y50-Z50</f>
        <v>614059.08000000007</v>
      </c>
      <c r="AC50" s="21" t="s">
        <v>38</v>
      </c>
      <c r="AD50" s="16">
        <v>2271</v>
      </c>
      <c r="AE50" s="50">
        <f t="shared" si="107"/>
        <v>614059.08000000007</v>
      </c>
      <c r="AF50" s="50"/>
      <c r="AG50" s="119">
        <v>184117.6</v>
      </c>
      <c r="AH50" s="45">
        <f t="shared" ref="AH50:AH64" si="191">AE50+AF50-AG50</f>
        <v>429941.4800000001</v>
      </c>
      <c r="AJ50" s="21" t="s">
        <v>38</v>
      </c>
      <c r="AK50" s="16">
        <v>2271</v>
      </c>
      <c r="AL50" s="50">
        <f t="shared" si="108"/>
        <v>429941.4800000001</v>
      </c>
      <c r="AM50" s="50"/>
      <c r="AN50" s="119"/>
      <c r="AO50" s="45">
        <f t="shared" ref="AO50:AO64" si="192">AL50+AM50-AN50</f>
        <v>429941.4800000001</v>
      </c>
      <c r="AQ50" s="21" t="s">
        <v>38</v>
      </c>
      <c r="AR50" s="16">
        <v>2271</v>
      </c>
      <c r="AS50" s="50">
        <f t="shared" si="109"/>
        <v>429941.4800000001</v>
      </c>
      <c r="AT50" s="50"/>
      <c r="AU50" s="119"/>
      <c r="AV50" s="45">
        <f t="shared" ref="AV50:AV64" si="193">AS50+AT50-AU50</f>
        <v>429941.4800000001</v>
      </c>
      <c r="AX50" s="21" t="s">
        <v>38</v>
      </c>
      <c r="AY50" s="16">
        <v>2271</v>
      </c>
      <c r="AZ50" s="50">
        <f t="shared" si="110"/>
        <v>429941.4800000001</v>
      </c>
      <c r="BA50" s="50"/>
      <c r="BB50" s="50"/>
      <c r="BC50" s="45">
        <f t="shared" ref="BC50:BC64" si="194">AZ50+BA50-BB50</f>
        <v>429941.4800000001</v>
      </c>
      <c r="BE50" s="21" t="s">
        <v>38</v>
      </c>
      <c r="BF50" s="16">
        <v>2271</v>
      </c>
      <c r="BG50" s="50">
        <f t="shared" si="111"/>
        <v>429941.4800000001</v>
      </c>
      <c r="BH50" s="50"/>
      <c r="BI50" s="50"/>
      <c r="BJ50" s="45">
        <f t="shared" ref="BJ50:BJ64" si="195">BG50+BH50-BI50</f>
        <v>429941.4800000001</v>
      </c>
      <c r="BL50" s="21" t="s">
        <v>38</v>
      </c>
      <c r="BM50" s="16">
        <v>2271</v>
      </c>
      <c r="BN50" s="50">
        <f t="shared" si="112"/>
        <v>429941.4800000001</v>
      </c>
      <c r="BO50" s="50"/>
      <c r="BP50" s="50"/>
      <c r="BQ50" s="45">
        <f t="shared" ref="BQ50:BQ64" si="196">BN50+BO50-BP50</f>
        <v>429941.4800000001</v>
      </c>
      <c r="BS50" s="21" t="s">
        <v>38</v>
      </c>
      <c r="BT50" s="16">
        <v>2271</v>
      </c>
      <c r="BU50" s="50">
        <f t="shared" si="113"/>
        <v>429941.4800000001</v>
      </c>
      <c r="BV50" s="50"/>
      <c r="BW50" s="50"/>
      <c r="BX50" s="45">
        <f t="shared" ref="BX50:BX64" si="197">BU50+BV50-BW50</f>
        <v>429941.4800000001</v>
      </c>
      <c r="BZ50" s="21" t="s">
        <v>38</v>
      </c>
      <c r="CA50" s="16">
        <v>2271</v>
      </c>
      <c r="CB50" s="50">
        <f t="shared" si="114"/>
        <v>429941.4800000001</v>
      </c>
      <c r="CC50" s="50"/>
      <c r="CD50" s="50"/>
      <c r="CE50" s="45">
        <f t="shared" ref="CE50:CE64" si="198">CB50+CC50-CD50</f>
        <v>429941.4800000001</v>
      </c>
    </row>
    <row r="51" spans="1:83" s="27" customFormat="1" ht="15.75" customHeight="1" thickBot="1">
      <c r="A51" s="21" t="s">
        <v>39</v>
      </c>
      <c r="B51" s="16">
        <v>2272</v>
      </c>
      <c r="C51" s="50">
        <v>38536</v>
      </c>
      <c r="D51" s="50"/>
      <c r="E51" s="119">
        <v>1178.51</v>
      </c>
      <c r="F51" s="45">
        <f t="shared" si="187"/>
        <v>37357.49</v>
      </c>
      <c r="H51" s="21" t="s">
        <v>39</v>
      </c>
      <c r="I51" s="16">
        <v>2272</v>
      </c>
      <c r="J51" s="50">
        <f t="shared" si="104"/>
        <v>37357.49</v>
      </c>
      <c r="K51" s="119"/>
      <c r="L51" s="119">
        <v>1914.12</v>
      </c>
      <c r="M51" s="45">
        <f t="shared" si="188"/>
        <v>35443.369999999995</v>
      </c>
      <c r="O51" s="21" t="s">
        <v>39</v>
      </c>
      <c r="P51" s="16">
        <v>2272</v>
      </c>
      <c r="Q51" s="50">
        <f t="shared" si="105"/>
        <v>35443.369999999995</v>
      </c>
      <c r="R51" s="50"/>
      <c r="S51" s="119">
        <v>1178.51</v>
      </c>
      <c r="T51" s="45">
        <f t="shared" si="189"/>
        <v>34264.859999999993</v>
      </c>
      <c r="V51" s="21" t="s">
        <v>39</v>
      </c>
      <c r="W51" s="16">
        <v>2272</v>
      </c>
      <c r="X51" s="50">
        <f t="shared" si="106"/>
        <v>34264.859999999993</v>
      </c>
      <c r="Y51" s="50"/>
      <c r="Z51" s="119">
        <v>1914.12</v>
      </c>
      <c r="AA51" s="45">
        <f t="shared" si="190"/>
        <v>32350.739999999994</v>
      </c>
      <c r="AC51" s="21" t="s">
        <v>39</v>
      </c>
      <c r="AD51" s="16">
        <v>2272</v>
      </c>
      <c r="AE51" s="50">
        <f t="shared" si="107"/>
        <v>32350.739999999994</v>
      </c>
      <c r="AF51" s="50"/>
      <c r="AG51" s="119">
        <v>994.5</v>
      </c>
      <c r="AH51" s="45">
        <f t="shared" si="191"/>
        <v>31356.239999999994</v>
      </c>
      <c r="AJ51" s="21" t="s">
        <v>39</v>
      </c>
      <c r="AK51" s="16">
        <v>2272</v>
      </c>
      <c r="AL51" s="50">
        <f t="shared" si="108"/>
        <v>31356.239999999994</v>
      </c>
      <c r="AM51" s="50"/>
      <c r="AN51" s="119">
        <v>1286.7</v>
      </c>
      <c r="AO51" s="45">
        <f t="shared" si="192"/>
        <v>30069.539999999994</v>
      </c>
      <c r="AQ51" s="21" t="s">
        <v>39</v>
      </c>
      <c r="AR51" s="16">
        <v>2272</v>
      </c>
      <c r="AS51" s="50">
        <f t="shared" si="109"/>
        <v>30069.539999999994</v>
      </c>
      <c r="AT51" s="50"/>
      <c r="AU51" s="119">
        <v>1380.92</v>
      </c>
      <c r="AV51" s="45">
        <f t="shared" si="193"/>
        <v>28688.619999999995</v>
      </c>
      <c r="AX51" s="21" t="s">
        <v>39</v>
      </c>
      <c r="AY51" s="16">
        <v>2272</v>
      </c>
      <c r="AZ51" s="50">
        <f t="shared" si="110"/>
        <v>28688.619999999995</v>
      </c>
      <c r="BA51" s="50"/>
      <c r="BB51" s="50"/>
      <c r="BC51" s="45">
        <f t="shared" si="194"/>
        <v>28688.619999999995</v>
      </c>
      <c r="BE51" s="21" t="s">
        <v>39</v>
      </c>
      <c r="BF51" s="16">
        <v>2272</v>
      </c>
      <c r="BG51" s="50">
        <f t="shared" si="111"/>
        <v>28688.619999999995</v>
      </c>
      <c r="BH51" s="50"/>
      <c r="BI51" s="50"/>
      <c r="BJ51" s="45">
        <f t="shared" si="195"/>
        <v>28688.619999999995</v>
      </c>
      <c r="BL51" s="21" t="s">
        <v>39</v>
      </c>
      <c r="BM51" s="16">
        <v>2272</v>
      </c>
      <c r="BN51" s="50">
        <f t="shared" si="112"/>
        <v>28688.619999999995</v>
      </c>
      <c r="BO51" s="50"/>
      <c r="BP51" s="50"/>
      <c r="BQ51" s="45">
        <f t="shared" si="196"/>
        <v>28688.619999999995</v>
      </c>
      <c r="BS51" s="21" t="s">
        <v>39</v>
      </c>
      <c r="BT51" s="16">
        <v>2272</v>
      </c>
      <c r="BU51" s="50">
        <f t="shared" si="113"/>
        <v>28688.619999999995</v>
      </c>
      <c r="BV51" s="50"/>
      <c r="BW51" s="50"/>
      <c r="BX51" s="45">
        <f t="shared" si="197"/>
        <v>28688.619999999995</v>
      </c>
      <c r="BZ51" s="21" t="s">
        <v>39</v>
      </c>
      <c r="CA51" s="16">
        <v>2272</v>
      </c>
      <c r="CB51" s="50">
        <f t="shared" si="114"/>
        <v>28688.619999999995</v>
      </c>
      <c r="CC51" s="50"/>
      <c r="CD51" s="50"/>
      <c r="CE51" s="45">
        <f t="shared" si="198"/>
        <v>28688.619999999995</v>
      </c>
    </row>
    <row r="52" spans="1:83" s="27" customFormat="1" ht="15.75" customHeight="1" thickBot="1">
      <c r="A52" s="21" t="s">
        <v>40</v>
      </c>
      <c r="B52" s="16">
        <v>2273</v>
      </c>
      <c r="C52" s="50">
        <v>227115</v>
      </c>
      <c r="D52" s="50"/>
      <c r="E52" s="119"/>
      <c r="F52" s="45">
        <f t="shared" si="187"/>
        <v>227115</v>
      </c>
      <c r="H52" s="21" t="s">
        <v>40</v>
      </c>
      <c r="I52" s="16">
        <v>2273</v>
      </c>
      <c r="J52" s="50">
        <f t="shared" si="104"/>
        <v>227115</v>
      </c>
      <c r="K52" s="119">
        <v>2745</v>
      </c>
      <c r="L52" s="119">
        <v>2741.28</v>
      </c>
      <c r="M52" s="45">
        <f t="shared" si="188"/>
        <v>227118.72</v>
      </c>
      <c r="O52" s="21" t="s">
        <v>40</v>
      </c>
      <c r="P52" s="16">
        <v>2273</v>
      </c>
      <c r="Q52" s="50">
        <f t="shared" si="105"/>
        <v>227118.72</v>
      </c>
      <c r="R52" s="50"/>
      <c r="S52" s="119"/>
      <c r="T52" s="45">
        <f t="shared" si="189"/>
        <v>227118.72</v>
      </c>
      <c r="V52" s="21" t="s">
        <v>40</v>
      </c>
      <c r="W52" s="16">
        <v>2273</v>
      </c>
      <c r="X52" s="50">
        <f t="shared" si="106"/>
        <v>227118.72</v>
      </c>
      <c r="Y52" s="50"/>
      <c r="Z52" s="119"/>
      <c r="AA52" s="45">
        <f t="shared" si="190"/>
        <v>227118.72</v>
      </c>
      <c r="AC52" s="21" t="s">
        <v>40</v>
      </c>
      <c r="AD52" s="16">
        <v>2273</v>
      </c>
      <c r="AE52" s="50">
        <f t="shared" si="107"/>
        <v>227118.72</v>
      </c>
      <c r="AF52" s="50"/>
      <c r="AG52" s="119">
        <v>37322.400000000001</v>
      </c>
      <c r="AH52" s="45">
        <f t="shared" si="191"/>
        <v>189796.32</v>
      </c>
      <c r="AJ52" s="21" t="s">
        <v>40</v>
      </c>
      <c r="AK52" s="16">
        <v>2273</v>
      </c>
      <c r="AL52" s="50">
        <f t="shared" si="108"/>
        <v>189796.32</v>
      </c>
      <c r="AM52" s="50"/>
      <c r="AN52" s="119">
        <v>14460.74</v>
      </c>
      <c r="AO52" s="45">
        <f t="shared" si="192"/>
        <v>175335.58000000002</v>
      </c>
      <c r="AQ52" s="21" t="s">
        <v>40</v>
      </c>
      <c r="AR52" s="16">
        <v>2273</v>
      </c>
      <c r="AS52" s="50">
        <f t="shared" si="109"/>
        <v>175335.58000000002</v>
      </c>
      <c r="AT52" s="50"/>
      <c r="AU52" s="119"/>
      <c r="AV52" s="45">
        <f t="shared" si="193"/>
        <v>175335.58000000002</v>
      </c>
      <c r="AX52" s="21" t="s">
        <v>40</v>
      </c>
      <c r="AY52" s="16">
        <v>2273</v>
      </c>
      <c r="AZ52" s="50">
        <f t="shared" si="110"/>
        <v>175335.58000000002</v>
      </c>
      <c r="BA52" s="50"/>
      <c r="BB52" s="50"/>
      <c r="BC52" s="45">
        <f t="shared" si="194"/>
        <v>175335.58000000002</v>
      </c>
      <c r="BE52" s="21" t="s">
        <v>40</v>
      </c>
      <c r="BF52" s="16">
        <v>2273</v>
      </c>
      <c r="BG52" s="50">
        <f t="shared" si="111"/>
        <v>175335.58000000002</v>
      </c>
      <c r="BH52" s="50"/>
      <c r="BI52" s="50"/>
      <c r="BJ52" s="45">
        <f t="shared" si="195"/>
        <v>175335.58000000002</v>
      </c>
      <c r="BL52" s="21" t="s">
        <v>40</v>
      </c>
      <c r="BM52" s="16">
        <v>2273</v>
      </c>
      <c r="BN52" s="50">
        <f t="shared" si="112"/>
        <v>175335.58000000002</v>
      </c>
      <c r="BO52" s="50"/>
      <c r="BP52" s="50"/>
      <c r="BQ52" s="45">
        <f t="shared" si="196"/>
        <v>175335.58000000002</v>
      </c>
      <c r="BS52" s="21" t="s">
        <v>40</v>
      </c>
      <c r="BT52" s="16">
        <v>2273</v>
      </c>
      <c r="BU52" s="50">
        <f t="shared" si="113"/>
        <v>175335.58000000002</v>
      </c>
      <c r="BV52" s="50"/>
      <c r="BW52" s="50"/>
      <c r="BX52" s="45">
        <f t="shared" si="197"/>
        <v>175335.58000000002</v>
      </c>
      <c r="BZ52" s="21" t="s">
        <v>40</v>
      </c>
      <c r="CA52" s="16">
        <v>2273</v>
      </c>
      <c r="CB52" s="50">
        <f t="shared" si="114"/>
        <v>175335.58000000002</v>
      </c>
      <c r="CC52" s="50"/>
      <c r="CD52" s="50"/>
      <c r="CE52" s="45">
        <f t="shared" si="198"/>
        <v>175335.58000000002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87"/>
        <v>0</v>
      </c>
      <c r="H53" s="21" t="s">
        <v>42</v>
      </c>
      <c r="I53" s="16">
        <v>2274</v>
      </c>
      <c r="J53" s="50">
        <f t="shared" si="104"/>
        <v>0</v>
      </c>
      <c r="K53" s="119"/>
      <c r="L53" s="119"/>
      <c r="M53" s="45">
        <f t="shared" si="188"/>
        <v>0</v>
      </c>
      <c r="O53" s="21" t="s">
        <v>42</v>
      </c>
      <c r="P53" s="16">
        <v>2274</v>
      </c>
      <c r="Q53" s="50">
        <f t="shared" si="105"/>
        <v>0</v>
      </c>
      <c r="R53" s="50"/>
      <c r="S53" s="119"/>
      <c r="T53" s="45">
        <f t="shared" si="189"/>
        <v>0</v>
      </c>
      <c r="V53" s="21" t="s">
        <v>42</v>
      </c>
      <c r="W53" s="16">
        <v>2274</v>
      </c>
      <c r="X53" s="50">
        <f t="shared" si="106"/>
        <v>0</v>
      </c>
      <c r="Y53" s="50"/>
      <c r="Z53" s="119"/>
      <c r="AA53" s="45">
        <f t="shared" si="190"/>
        <v>0</v>
      </c>
      <c r="AC53" s="21" t="s">
        <v>42</v>
      </c>
      <c r="AD53" s="16">
        <v>2274</v>
      </c>
      <c r="AE53" s="50">
        <f t="shared" si="107"/>
        <v>0</v>
      </c>
      <c r="AF53" s="50"/>
      <c r="AG53" s="119"/>
      <c r="AH53" s="45">
        <f t="shared" si="191"/>
        <v>0</v>
      </c>
      <c r="AJ53" s="21" t="s">
        <v>42</v>
      </c>
      <c r="AK53" s="16">
        <v>2274</v>
      </c>
      <c r="AL53" s="50">
        <f t="shared" si="108"/>
        <v>0</v>
      </c>
      <c r="AM53" s="50"/>
      <c r="AN53" s="119"/>
      <c r="AO53" s="45">
        <f t="shared" si="192"/>
        <v>0</v>
      </c>
      <c r="AQ53" s="21" t="s">
        <v>42</v>
      </c>
      <c r="AR53" s="16">
        <v>2274</v>
      </c>
      <c r="AS53" s="50">
        <f t="shared" si="109"/>
        <v>0</v>
      </c>
      <c r="AT53" s="50"/>
      <c r="AU53" s="119"/>
      <c r="AV53" s="45">
        <f t="shared" si="193"/>
        <v>0</v>
      </c>
      <c r="AX53" s="21" t="s">
        <v>42</v>
      </c>
      <c r="AY53" s="16">
        <v>2274</v>
      </c>
      <c r="AZ53" s="50">
        <f t="shared" si="110"/>
        <v>0</v>
      </c>
      <c r="BA53" s="50"/>
      <c r="BB53" s="50"/>
      <c r="BC53" s="45">
        <f t="shared" si="194"/>
        <v>0</v>
      </c>
      <c r="BE53" s="21" t="s">
        <v>42</v>
      </c>
      <c r="BF53" s="16">
        <v>2274</v>
      </c>
      <c r="BG53" s="50">
        <f t="shared" si="111"/>
        <v>0</v>
      </c>
      <c r="BH53" s="50"/>
      <c r="BI53" s="50"/>
      <c r="BJ53" s="45">
        <f t="shared" si="195"/>
        <v>0</v>
      </c>
      <c r="BL53" s="21" t="s">
        <v>42</v>
      </c>
      <c r="BM53" s="16">
        <v>2274</v>
      </c>
      <c r="BN53" s="50">
        <f t="shared" si="112"/>
        <v>0</v>
      </c>
      <c r="BO53" s="50"/>
      <c r="BP53" s="50"/>
      <c r="BQ53" s="45">
        <f t="shared" si="196"/>
        <v>0</v>
      </c>
      <c r="BS53" s="21" t="s">
        <v>42</v>
      </c>
      <c r="BT53" s="16">
        <v>2274</v>
      </c>
      <c r="BU53" s="50">
        <f t="shared" si="113"/>
        <v>0</v>
      </c>
      <c r="BV53" s="50"/>
      <c r="BW53" s="50"/>
      <c r="BX53" s="45">
        <f t="shared" si="197"/>
        <v>0</v>
      </c>
      <c r="BZ53" s="21" t="s">
        <v>42</v>
      </c>
      <c r="CA53" s="16">
        <v>2274</v>
      </c>
      <c r="CB53" s="50">
        <f t="shared" si="114"/>
        <v>0</v>
      </c>
      <c r="CC53" s="50"/>
      <c r="CD53" s="50"/>
      <c r="CE53" s="45">
        <f t="shared" si="198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6185</v>
      </c>
      <c r="D54" s="49"/>
      <c r="E54" s="119"/>
      <c r="F54" s="45">
        <f>C54+D54-E54</f>
        <v>6185</v>
      </c>
      <c r="H54" s="21" t="s">
        <v>36</v>
      </c>
      <c r="I54" s="16">
        <v>2275</v>
      </c>
      <c r="J54" s="50">
        <f>F54</f>
        <v>6185</v>
      </c>
      <c r="K54" s="119">
        <v>105</v>
      </c>
      <c r="L54" s="119">
        <v>102.82</v>
      </c>
      <c r="M54" s="45">
        <f>J54+K54-L54</f>
        <v>6187.18</v>
      </c>
      <c r="O54" s="21" t="s">
        <v>36</v>
      </c>
      <c r="P54" s="16">
        <v>2275</v>
      </c>
      <c r="Q54" s="50">
        <f>M54</f>
        <v>6187.18</v>
      </c>
      <c r="R54" s="49"/>
      <c r="S54" s="119"/>
      <c r="T54" s="45">
        <f>Q54+R54-S54</f>
        <v>6187.18</v>
      </c>
      <c r="V54" s="21" t="s">
        <v>36</v>
      </c>
      <c r="W54" s="16">
        <v>2275</v>
      </c>
      <c r="X54" s="50">
        <f>T54</f>
        <v>6187.18</v>
      </c>
      <c r="Y54" s="49"/>
      <c r="Z54" s="119"/>
      <c r="AA54" s="45">
        <f>X54+Y54-Z54</f>
        <v>6187.18</v>
      </c>
      <c r="AC54" s="21" t="s">
        <v>36</v>
      </c>
      <c r="AD54" s="16">
        <v>2275</v>
      </c>
      <c r="AE54" s="50">
        <f>AA54</f>
        <v>6187.18</v>
      </c>
      <c r="AF54" s="49"/>
      <c r="AG54" s="119">
        <v>430.14</v>
      </c>
      <c r="AH54" s="45">
        <f>AE54+AF54-AG54</f>
        <v>5757.04</v>
      </c>
      <c r="AJ54" s="21" t="s">
        <v>36</v>
      </c>
      <c r="AK54" s="16">
        <v>2275</v>
      </c>
      <c r="AL54" s="50">
        <f>AH54</f>
        <v>5757.04</v>
      </c>
      <c r="AM54" s="49"/>
      <c r="AN54" s="119">
        <v>223.18</v>
      </c>
      <c r="AO54" s="45">
        <f>AL54+AM54-AN54</f>
        <v>5533.86</v>
      </c>
      <c r="AQ54" s="21" t="s">
        <v>36</v>
      </c>
      <c r="AR54" s="16">
        <v>2275</v>
      </c>
      <c r="AS54" s="50">
        <f>AO54</f>
        <v>5533.86</v>
      </c>
      <c r="AT54" s="49"/>
      <c r="AU54" s="119"/>
      <c r="AV54" s="45">
        <f>AS54+AT54-AU54</f>
        <v>5533.86</v>
      </c>
      <c r="AX54" s="21" t="s">
        <v>36</v>
      </c>
      <c r="AY54" s="16">
        <v>2275</v>
      </c>
      <c r="AZ54" s="50">
        <f>AV54</f>
        <v>5533.86</v>
      </c>
      <c r="BA54" s="49"/>
      <c r="BB54" s="49"/>
      <c r="BC54" s="45">
        <f>AZ54+BA54-BB54</f>
        <v>5533.86</v>
      </c>
      <c r="BE54" s="21" t="s">
        <v>36</v>
      </c>
      <c r="BF54" s="16">
        <v>2275</v>
      </c>
      <c r="BG54" s="50">
        <f>BC54</f>
        <v>5533.86</v>
      </c>
      <c r="BH54" s="49"/>
      <c r="BI54" s="49"/>
      <c r="BJ54" s="45">
        <f>BG54+BH54-BI54</f>
        <v>5533.86</v>
      </c>
      <c r="BL54" s="21" t="s">
        <v>36</v>
      </c>
      <c r="BM54" s="16">
        <v>2275</v>
      </c>
      <c r="BN54" s="50">
        <f>BJ54</f>
        <v>5533.86</v>
      </c>
      <c r="BO54" s="49"/>
      <c r="BP54" s="49"/>
      <c r="BQ54" s="45">
        <f>BN54+BO54-BP54</f>
        <v>5533.86</v>
      </c>
      <c r="BS54" s="21" t="s">
        <v>36</v>
      </c>
      <c r="BT54" s="16">
        <v>2275</v>
      </c>
      <c r="BU54" s="50">
        <f>BQ54</f>
        <v>5533.86</v>
      </c>
      <c r="BV54" s="49"/>
      <c r="BW54" s="49"/>
      <c r="BX54" s="45">
        <f>BU54+BV54-BW54</f>
        <v>5533.86</v>
      </c>
      <c r="BZ54" s="21" t="s">
        <v>36</v>
      </c>
      <c r="CA54" s="16">
        <v>2275</v>
      </c>
      <c r="CB54" s="50">
        <f>BX54</f>
        <v>5533.86</v>
      </c>
      <c r="CC54" s="49"/>
      <c r="CD54" s="49"/>
      <c r="CE54" s="45">
        <f>CB54+CC54-CD54</f>
        <v>5533.86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594</v>
      </c>
      <c r="D55" s="111">
        <f t="shared" ref="D55:E55" si="199">D56</f>
        <v>0</v>
      </c>
      <c r="E55" s="111">
        <f t="shared" si="199"/>
        <v>0</v>
      </c>
      <c r="F55" s="107">
        <f>C55+D55-E55</f>
        <v>594</v>
      </c>
      <c r="H55" s="109" t="s">
        <v>44</v>
      </c>
      <c r="I55" s="110">
        <v>2700</v>
      </c>
      <c r="J55" s="111">
        <f>J56</f>
        <v>594</v>
      </c>
      <c r="K55" s="111">
        <f t="shared" ref="K55:L55" si="200">K56</f>
        <v>0</v>
      </c>
      <c r="L55" s="111">
        <f t="shared" si="200"/>
        <v>0</v>
      </c>
      <c r="M55" s="107">
        <f>J55+K55-L55</f>
        <v>594</v>
      </c>
      <c r="O55" s="109" t="s">
        <v>44</v>
      </c>
      <c r="P55" s="110">
        <v>2700</v>
      </c>
      <c r="Q55" s="111">
        <f>Q56</f>
        <v>594</v>
      </c>
      <c r="R55" s="111">
        <f t="shared" ref="R55:S55" si="201">R56</f>
        <v>0</v>
      </c>
      <c r="S55" s="111">
        <f t="shared" si="201"/>
        <v>0</v>
      </c>
      <c r="T55" s="107">
        <f>Q55+R55-S55</f>
        <v>594</v>
      </c>
      <c r="V55" s="109" t="s">
        <v>44</v>
      </c>
      <c r="W55" s="110">
        <v>2700</v>
      </c>
      <c r="X55" s="111">
        <f>X56</f>
        <v>594</v>
      </c>
      <c r="Y55" s="111">
        <f t="shared" ref="Y55:Z55" si="202">Y56</f>
        <v>0</v>
      </c>
      <c r="Z55" s="111">
        <f t="shared" si="202"/>
        <v>0</v>
      </c>
      <c r="AA55" s="107">
        <f>X55+Y55-Z55</f>
        <v>594</v>
      </c>
      <c r="AC55" s="109" t="s">
        <v>44</v>
      </c>
      <c r="AD55" s="110">
        <v>2700</v>
      </c>
      <c r="AE55" s="111">
        <f>AE56</f>
        <v>594</v>
      </c>
      <c r="AF55" s="111">
        <f t="shared" ref="AF55:AG55" si="203">AF56</f>
        <v>0</v>
      </c>
      <c r="AG55" s="111">
        <f t="shared" si="203"/>
        <v>0</v>
      </c>
      <c r="AH55" s="107">
        <f>AE55+AF55-AG55</f>
        <v>594</v>
      </c>
      <c r="AJ55" s="109" t="s">
        <v>44</v>
      </c>
      <c r="AK55" s="110">
        <v>2700</v>
      </c>
      <c r="AL55" s="111">
        <f>AL56</f>
        <v>594</v>
      </c>
      <c r="AM55" s="111">
        <f t="shared" ref="AM55:AN55" si="204">AM56</f>
        <v>0</v>
      </c>
      <c r="AN55" s="111">
        <f t="shared" si="204"/>
        <v>0</v>
      </c>
      <c r="AO55" s="107">
        <f>AL55+AM55-AN55</f>
        <v>594</v>
      </c>
      <c r="AQ55" s="109" t="s">
        <v>44</v>
      </c>
      <c r="AR55" s="110">
        <v>2700</v>
      </c>
      <c r="AS55" s="111">
        <f>AS56</f>
        <v>594</v>
      </c>
      <c r="AT55" s="111">
        <f t="shared" ref="AT55:AU55" si="205">AT56</f>
        <v>0</v>
      </c>
      <c r="AU55" s="111">
        <f t="shared" si="205"/>
        <v>0</v>
      </c>
      <c r="AV55" s="107">
        <f>AS55+AT55-AU55</f>
        <v>594</v>
      </c>
      <c r="AX55" s="109" t="s">
        <v>44</v>
      </c>
      <c r="AY55" s="110">
        <v>2700</v>
      </c>
      <c r="AZ55" s="111">
        <f>AZ56</f>
        <v>594</v>
      </c>
      <c r="BA55" s="111">
        <f t="shared" ref="BA55:BB55" si="206">BA56</f>
        <v>0</v>
      </c>
      <c r="BB55" s="111">
        <f t="shared" si="206"/>
        <v>0</v>
      </c>
      <c r="BC55" s="107">
        <f>AZ55+BA55-BB55</f>
        <v>594</v>
      </c>
      <c r="BE55" s="109" t="s">
        <v>44</v>
      </c>
      <c r="BF55" s="110">
        <v>2700</v>
      </c>
      <c r="BG55" s="111">
        <f>BG56</f>
        <v>594</v>
      </c>
      <c r="BH55" s="111">
        <f t="shared" ref="BH55:BI55" si="207">BH56</f>
        <v>0</v>
      </c>
      <c r="BI55" s="111">
        <f t="shared" si="207"/>
        <v>0</v>
      </c>
      <c r="BJ55" s="107">
        <f>BG55+BH55-BI55</f>
        <v>594</v>
      </c>
      <c r="BL55" s="109" t="s">
        <v>44</v>
      </c>
      <c r="BM55" s="110">
        <v>2700</v>
      </c>
      <c r="BN55" s="111">
        <f>BN56</f>
        <v>594</v>
      </c>
      <c r="BO55" s="111">
        <f t="shared" ref="BO55:BP55" si="208">BO56</f>
        <v>0</v>
      </c>
      <c r="BP55" s="111">
        <f t="shared" si="208"/>
        <v>0</v>
      </c>
      <c r="BQ55" s="107">
        <f>BN55+BO55-BP55</f>
        <v>594</v>
      </c>
      <c r="BS55" s="109" t="s">
        <v>44</v>
      </c>
      <c r="BT55" s="110">
        <v>2700</v>
      </c>
      <c r="BU55" s="111">
        <f>BU56</f>
        <v>594</v>
      </c>
      <c r="BV55" s="111">
        <f t="shared" ref="BV55:BW55" si="209">BV56</f>
        <v>0</v>
      </c>
      <c r="BW55" s="111">
        <f t="shared" si="209"/>
        <v>0</v>
      </c>
      <c r="BX55" s="107">
        <f>BU55+BV55-BW55</f>
        <v>594</v>
      </c>
      <c r="BZ55" s="109" t="s">
        <v>44</v>
      </c>
      <c r="CA55" s="110">
        <v>2700</v>
      </c>
      <c r="CB55" s="111">
        <f>CB56</f>
        <v>594</v>
      </c>
      <c r="CC55" s="111">
        <f t="shared" ref="CC55:CD55" si="210">CC56</f>
        <v>0</v>
      </c>
      <c r="CD55" s="111">
        <f t="shared" si="210"/>
        <v>0</v>
      </c>
      <c r="CE55" s="107">
        <f>CB55+CC55-CD55</f>
        <v>594</v>
      </c>
    </row>
    <row r="56" spans="1:83" s="27" customFormat="1" ht="15.75" customHeight="1" thickBot="1">
      <c r="A56" s="21" t="s">
        <v>46</v>
      </c>
      <c r="B56" s="16">
        <v>2730</v>
      </c>
      <c r="C56" s="50">
        <v>594</v>
      </c>
      <c r="D56" s="50"/>
      <c r="E56" s="50"/>
      <c r="F56" s="45">
        <f t="shared" si="187"/>
        <v>594</v>
      </c>
      <c r="H56" s="21" t="s">
        <v>46</v>
      </c>
      <c r="I56" s="16">
        <v>2730</v>
      </c>
      <c r="J56" s="50">
        <f t="shared" si="104"/>
        <v>594</v>
      </c>
      <c r="K56" s="50"/>
      <c r="L56" s="50"/>
      <c r="M56" s="45">
        <f t="shared" si="188"/>
        <v>594</v>
      </c>
      <c r="O56" s="21" t="s">
        <v>46</v>
      </c>
      <c r="P56" s="16">
        <v>2730</v>
      </c>
      <c r="Q56" s="50">
        <f t="shared" si="105"/>
        <v>594</v>
      </c>
      <c r="R56" s="50"/>
      <c r="S56" s="50"/>
      <c r="T56" s="45">
        <f t="shared" si="189"/>
        <v>594</v>
      </c>
      <c r="V56" s="21" t="s">
        <v>46</v>
      </c>
      <c r="W56" s="16">
        <v>2730</v>
      </c>
      <c r="X56" s="50">
        <f t="shared" si="106"/>
        <v>594</v>
      </c>
      <c r="Y56" s="50"/>
      <c r="Z56" s="50"/>
      <c r="AA56" s="45">
        <f t="shared" si="190"/>
        <v>594</v>
      </c>
      <c r="AC56" s="21" t="s">
        <v>46</v>
      </c>
      <c r="AD56" s="16">
        <v>2730</v>
      </c>
      <c r="AE56" s="50">
        <f t="shared" si="107"/>
        <v>594</v>
      </c>
      <c r="AF56" s="50"/>
      <c r="AG56" s="50"/>
      <c r="AH56" s="45">
        <f t="shared" si="191"/>
        <v>594</v>
      </c>
      <c r="AJ56" s="21" t="s">
        <v>46</v>
      </c>
      <c r="AK56" s="16">
        <v>2730</v>
      </c>
      <c r="AL56" s="50">
        <f t="shared" si="108"/>
        <v>594</v>
      </c>
      <c r="AM56" s="50"/>
      <c r="AN56" s="50"/>
      <c r="AO56" s="45">
        <f t="shared" si="192"/>
        <v>594</v>
      </c>
      <c r="AQ56" s="21" t="s">
        <v>46</v>
      </c>
      <c r="AR56" s="16">
        <v>2730</v>
      </c>
      <c r="AS56" s="50">
        <f t="shared" si="109"/>
        <v>594</v>
      </c>
      <c r="AT56" s="50"/>
      <c r="AU56" s="50"/>
      <c r="AV56" s="45">
        <f t="shared" si="193"/>
        <v>594</v>
      </c>
      <c r="AX56" s="21" t="s">
        <v>46</v>
      </c>
      <c r="AY56" s="16">
        <v>2730</v>
      </c>
      <c r="AZ56" s="50">
        <f t="shared" si="110"/>
        <v>594</v>
      </c>
      <c r="BA56" s="50"/>
      <c r="BB56" s="50"/>
      <c r="BC56" s="45">
        <f t="shared" si="194"/>
        <v>594</v>
      </c>
      <c r="BE56" s="21" t="s">
        <v>46</v>
      </c>
      <c r="BF56" s="16">
        <v>2730</v>
      </c>
      <c r="BG56" s="50">
        <f t="shared" si="111"/>
        <v>594</v>
      </c>
      <c r="BH56" s="50"/>
      <c r="BI56" s="50"/>
      <c r="BJ56" s="45">
        <f t="shared" si="195"/>
        <v>594</v>
      </c>
      <c r="BL56" s="21" t="s">
        <v>46</v>
      </c>
      <c r="BM56" s="16">
        <v>2730</v>
      </c>
      <c r="BN56" s="50">
        <f t="shared" si="112"/>
        <v>594</v>
      </c>
      <c r="BO56" s="50"/>
      <c r="BP56" s="50"/>
      <c r="BQ56" s="45">
        <f t="shared" si="196"/>
        <v>594</v>
      </c>
      <c r="BS56" s="21" t="s">
        <v>46</v>
      </c>
      <c r="BT56" s="16">
        <v>2730</v>
      </c>
      <c r="BU56" s="50">
        <f t="shared" si="113"/>
        <v>594</v>
      </c>
      <c r="BV56" s="50"/>
      <c r="BW56" s="50"/>
      <c r="BX56" s="45">
        <f t="shared" si="197"/>
        <v>594</v>
      </c>
      <c r="BZ56" s="21" t="s">
        <v>46</v>
      </c>
      <c r="CA56" s="16">
        <v>2730</v>
      </c>
      <c r="CB56" s="50">
        <f t="shared" si="114"/>
        <v>594</v>
      </c>
      <c r="CC56" s="50"/>
      <c r="CD56" s="50"/>
      <c r="CE56" s="45">
        <f t="shared" si="198"/>
        <v>594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E57" si="211">D58</f>
        <v>0</v>
      </c>
      <c r="E57" s="99">
        <f t="shared" si="211"/>
        <v>0</v>
      </c>
      <c r="F57" s="99">
        <f t="shared" ref="F57" si="212">F58</f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213">K58</f>
        <v>0</v>
      </c>
      <c r="L57" s="99">
        <f t="shared" si="213"/>
        <v>0</v>
      </c>
      <c r="M57" s="99">
        <f t="shared" si="213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214">R58</f>
        <v>259563</v>
      </c>
      <c r="S57" s="99">
        <f t="shared" si="214"/>
        <v>0</v>
      </c>
      <c r="T57" s="99">
        <f t="shared" si="214"/>
        <v>259563</v>
      </c>
      <c r="V57" s="97" t="s">
        <v>48</v>
      </c>
      <c r="W57" s="98">
        <v>3000</v>
      </c>
      <c r="X57" s="99">
        <f>X58</f>
        <v>259563</v>
      </c>
      <c r="Y57" s="99">
        <f t="shared" ref="Y57:AA57" si="215">Y58</f>
        <v>955000</v>
      </c>
      <c r="Z57" s="99">
        <f t="shared" si="215"/>
        <v>0</v>
      </c>
      <c r="AA57" s="99">
        <f t="shared" si="215"/>
        <v>1214563</v>
      </c>
      <c r="AC57" s="97" t="s">
        <v>48</v>
      </c>
      <c r="AD57" s="98">
        <v>3000</v>
      </c>
      <c r="AE57" s="99">
        <f>AE58</f>
        <v>1214563</v>
      </c>
      <c r="AF57" s="99">
        <f t="shared" ref="AF57:AH57" si="216">AF58</f>
        <v>91531</v>
      </c>
      <c r="AG57" s="99">
        <f t="shared" si="216"/>
        <v>0</v>
      </c>
      <c r="AH57" s="99">
        <f t="shared" si="216"/>
        <v>1306094</v>
      </c>
      <c r="AJ57" s="97" t="s">
        <v>48</v>
      </c>
      <c r="AK57" s="98">
        <v>3000</v>
      </c>
      <c r="AL57" s="99">
        <f>AL58</f>
        <v>1306094</v>
      </c>
      <c r="AM57" s="99">
        <f t="shared" ref="AM57:AO57" si="217">AM58</f>
        <v>200000</v>
      </c>
      <c r="AN57" s="99">
        <f t="shared" si="217"/>
        <v>0</v>
      </c>
      <c r="AO57" s="99">
        <f t="shared" si="217"/>
        <v>1506094</v>
      </c>
      <c r="AQ57" s="97" t="s">
        <v>48</v>
      </c>
      <c r="AR57" s="98">
        <v>3000</v>
      </c>
      <c r="AS57" s="99">
        <f>AS58</f>
        <v>1506094</v>
      </c>
      <c r="AT57" s="99">
        <f t="shared" ref="AT57:AV57" si="218">AT58</f>
        <v>1750000</v>
      </c>
      <c r="AU57" s="99">
        <f t="shared" si="218"/>
        <v>0</v>
      </c>
      <c r="AV57" s="99">
        <f t="shared" si="218"/>
        <v>3256094</v>
      </c>
      <c r="AX57" s="97" t="s">
        <v>48</v>
      </c>
      <c r="AY57" s="98">
        <v>3000</v>
      </c>
      <c r="AZ57" s="99">
        <f>AZ58</f>
        <v>3256094</v>
      </c>
      <c r="BA57" s="99">
        <f t="shared" ref="BA57:BC57" si="219">BA58</f>
        <v>1307948</v>
      </c>
      <c r="BB57" s="99">
        <f t="shared" si="219"/>
        <v>0</v>
      </c>
      <c r="BC57" s="99">
        <f t="shared" si="219"/>
        <v>4564042</v>
      </c>
      <c r="BE57" s="97" t="s">
        <v>48</v>
      </c>
      <c r="BF57" s="98">
        <v>3000</v>
      </c>
      <c r="BG57" s="99">
        <f>BG58</f>
        <v>4564042</v>
      </c>
      <c r="BH57" s="99">
        <f t="shared" ref="BH57:BJ57" si="220">BH58</f>
        <v>381555</v>
      </c>
      <c r="BI57" s="99">
        <f t="shared" si="220"/>
        <v>0</v>
      </c>
      <c r="BJ57" s="99">
        <f t="shared" si="220"/>
        <v>4945597</v>
      </c>
      <c r="BL57" s="97" t="s">
        <v>48</v>
      </c>
      <c r="BM57" s="98">
        <v>3000</v>
      </c>
      <c r="BN57" s="99">
        <f>BN58</f>
        <v>4945597</v>
      </c>
      <c r="BO57" s="99">
        <f t="shared" ref="BO57:BQ57" si="221">BO58</f>
        <v>0</v>
      </c>
      <c r="BP57" s="99">
        <f t="shared" si="221"/>
        <v>0</v>
      </c>
      <c r="BQ57" s="99">
        <f t="shared" si="221"/>
        <v>4945597</v>
      </c>
      <c r="BS57" s="97" t="s">
        <v>48</v>
      </c>
      <c r="BT57" s="98">
        <v>3000</v>
      </c>
      <c r="BU57" s="99">
        <f>BU58</f>
        <v>4945597</v>
      </c>
      <c r="BV57" s="99">
        <f t="shared" ref="BV57:BX57" si="222">BV58</f>
        <v>0</v>
      </c>
      <c r="BW57" s="99">
        <f t="shared" si="222"/>
        <v>0</v>
      </c>
      <c r="BX57" s="99">
        <f t="shared" si="222"/>
        <v>4945597</v>
      </c>
      <c r="BZ57" s="97" t="s">
        <v>48</v>
      </c>
      <c r="CA57" s="98">
        <v>3000</v>
      </c>
      <c r="CB57" s="99">
        <f>CB58</f>
        <v>4945597</v>
      </c>
      <c r="CC57" s="99">
        <f t="shared" ref="CC57:CE57" si="223">CC58</f>
        <v>0</v>
      </c>
      <c r="CD57" s="99">
        <f t="shared" si="223"/>
        <v>0</v>
      </c>
      <c r="CE57" s="99">
        <f t="shared" si="223"/>
        <v>4945597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224">SUM(D59:D64)</f>
        <v>0</v>
      </c>
      <c r="E58" s="61">
        <f t="shared" si="224"/>
        <v>0</v>
      </c>
      <c r="F58" s="47">
        <f t="shared" ref="F58" si="225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226">SUM(K59:K64)</f>
        <v>0</v>
      </c>
      <c r="L58" s="61">
        <f t="shared" si="226"/>
        <v>0</v>
      </c>
      <c r="M58" s="47">
        <f t="shared" ref="M58" si="227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228">SUM(R59:R64)</f>
        <v>259563</v>
      </c>
      <c r="S58" s="61">
        <f t="shared" si="228"/>
        <v>0</v>
      </c>
      <c r="T58" s="47">
        <f t="shared" ref="T58" si="229">Q58+R58-S58</f>
        <v>259563</v>
      </c>
      <c r="V58" s="29" t="s">
        <v>51</v>
      </c>
      <c r="W58" s="30">
        <v>3100</v>
      </c>
      <c r="X58" s="61">
        <f>SUM(X59:X64)</f>
        <v>259563</v>
      </c>
      <c r="Y58" s="61">
        <f t="shared" ref="Y58:Z58" si="230">SUM(Y59:Y64)</f>
        <v>955000</v>
      </c>
      <c r="Z58" s="61">
        <f t="shared" si="230"/>
        <v>0</v>
      </c>
      <c r="AA58" s="47">
        <f t="shared" ref="AA58" si="231">X58+Y58-Z58</f>
        <v>1214563</v>
      </c>
      <c r="AC58" s="29" t="s">
        <v>51</v>
      </c>
      <c r="AD58" s="30">
        <v>3100</v>
      </c>
      <c r="AE58" s="61">
        <f>SUM(AE59:AE64)</f>
        <v>1214563</v>
      </c>
      <c r="AF58" s="61">
        <f t="shared" ref="AF58:AG58" si="232">SUM(AF59:AF64)</f>
        <v>91531</v>
      </c>
      <c r="AG58" s="61">
        <f t="shared" si="232"/>
        <v>0</v>
      </c>
      <c r="AH58" s="47">
        <f t="shared" ref="AH58" si="233">AE58+AF58-AG58</f>
        <v>1306094</v>
      </c>
      <c r="AJ58" s="29" t="s">
        <v>51</v>
      </c>
      <c r="AK58" s="30">
        <v>3100</v>
      </c>
      <c r="AL58" s="61">
        <f>SUM(AL59:AL64)</f>
        <v>1306094</v>
      </c>
      <c r="AM58" s="61">
        <f t="shared" ref="AM58:AN58" si="234">SUM(AM59:AM64)</f>
        <v>200000</v>
      </c>
      <c r="AN58" s="61">
        <f t="shared" si="234"/>
        <v>0</v>
      </c>
      <c r="AO58" s="47">
        <f t="shared" ref="AO58" si="235">AL58+AM58-AN58</f>
        <v>1506094</v>
      </c>
      <c r="AQ58" s="29" t="s">
        <v>51</v>
      </c>
      <c r="AR58" s="30">
        <v>3100</v>
      </c>
      <c r="AS58" s="61">
        <f>SUM(AS59:AS64)</f>
        <v>1506094</v>
      </c>
      <c r="AT58" s="61">
        <f t="shared" ref="AT58:AU58" si="236">SUM(AT59:AT64)</f>
        <v>1750000</v>
      </c>
      <c r="AU58" s="61">
        <f t="shared" si="236"/>
        <v>0</v>
      </c>
      <c r="AV58" s="47">
        <f t="shared" ref="AV58" si="237">AS58+AT58-AU58</f>
        <v>3256094</v>
      </c>
      <c r="AX58" s="29" t="s">
        <v>51</v>
      </c>
      <c r="AY58" s="30">
        <v>3100</v>
      </c>
      <c r="AZ58" s="61">
        <f>SUM(AZ59:AZ64)</f>
        <v>3256094</v>
      </c>
      <c r="BA58" s="61">
        <f t="shared" ref="BA58:BB58" si="238">SUM(BA59:BA64)</f>
        <v>1307948</v>
      </c>
      <c r="BB58" s="61">
        <f t="shared" si="238"/>
        <v>0</v>
      </c>
      <c r="BC58" s="47">
        <f t="shared" ref="BC58" si="239">AZ58+BA58-BB58</f>
        <v>4564042</v>
      </c>
      <c r="BE58" s="29" t="s">
        <v>51</v>
      </c>
      <c r="BF58" s="30">
        <v>3100</v>
      </c>
      <c r="BG58" s="61">
        <f>SUM(BG59:BG64)</f>
        <v>4564042</v>
      </c>
      <c r="BH58" s="61">
        <f t="shared" ref="BH58:BI58" si="240">SUM(BH59:BH64)</f>
        <v>381555</v>
      </c>
      <c r="BI58" s="61">
        <f t="shared" si="240"/>
        <v>0</v>
      </c>
      <c r="BJ58" s="47">
        <f t="shared" ref="BJ58" si="241">BG58+BH58-BI58</f>
        <v>4945597</v>
      </c>
      <c r="BL58" s="29" t="s">
        <v>51</v>
      </c>
      <c r="BM58" s="30">
        <v>3100</v>
      </c>
      <c r="BN58" s="61">
        <f>SUM(BN59:BN64)</f>
        <v>4945597</v>
      </c>
      <c r="BO58" s="61">
        <f t="shared" ref="BO58:BP58" si="242">SUM(BO59:BO64)</f>
        <v>0</v>
      </c>
      <c r="BP58" s="61">
        <f t="shared" si="242"/>
        <v>0</v>
      </c>
      <c r="BQ58" s="47">
        <f t="shared" ref="BQ58" si="243">BN58+BO58-BP58</f>
        <v>4945597</v>
      </c>
      <c r="BS58" s="29" t="s">
        <v>51</v>
      </c>
      <c r="BT58" s="30">
        <v>3100</v>
      </c>
      <c r="BU58" s="61">
        <f>SUM(BU59:BU64)</f>
        <v>4945597</v>
      </c>
      <c r="BV58" s="61">
        <f t="shared" ref="BV58:BW58" si="244">SUM(BV59:BV64)</f>
        <v>0</v>
      </c>
      <c r="BW58" s="61">
        <f t="shared" si="244"/>
        <v>0</v>
      </c>
      <c r="BX58" s="47">
        <f t="shared" ref="BX58" si="245">BU58+BV58-BW58</f>
        <v>4945597</v>
      </c>
      <c r="BZ58" s="29" t="s">
        <v>51</v>
      </c>
      <c r="CA58" s="30">
        <v>3100</v>
      </c>
      <c r="CB58" s="61">
        <f>SUM(CB59:CB64)</f>
        <v>4945597</v>
      </c>
      <c r="CC58" s="61">
        <f t="shared" ref="CC58:CD58" si="246">SUM(CC59:CC64)</f>
        <v>0</v>
      </c>
      <c r="CD58" s="61">
        <f t="shared" si="246"/>
        <v>0</v>
      </c>
      <c r="CE58" s="47">
        <f t="shared" ref="CE58" si="247">CB58+CC58-CD58</f>
        <v>4945597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87"/>
        <v>0</v>
      </c>
      <c r="H59" s="21" t="s">
        <v>52</v>
      </c>
      <c r="I59" s="16">
        <v>3110</v>
      </c>
      <c r="J59" s="50">
        <f t="shared" si="104"/>
        <v>0</v>
      </c>
      <c r="K59" s="50"/>
      <c r="L59" s="50"/>
      <c r="M59" s="45">
        <f t="shared" si="188"/>
        <v>0</v>
      </c>
      <c r="O59" s="21" t="s">
        <v>52</v>
      </c>
      <c r="P59" s="16">
        <v>3110</v>
      </c>
      <c r="Q59" s="50">
        <f t="shared" si="105"/>
        <v>0</v>
      </c>
      <c r="R59" s="50"/>
      <c r="S59" s="50"/>
      <c r="T59" s="45">
        <f t="shared" si="189"/>
        <v>0</v>
      </c>
      <c r="V59" s="21" t="s">
        <v>52</v>
      </c>
      <c r="W59" s="16">
        <v>3110</v>
      </c>
      <c r="X59" s="50">
        <f t="shared" si="106"/>
        <v>0</v>
      </c>
      <c r="Y59" s="50"/>
      <c r="Z59" s="50"/>
      <c r="AA59" s="45">
        <f t="shared" si="190"/>
        <v>0</v>
      </c>
      <c r="AC59" s="21" t="s">
        <v>52</v>
      </c>
      <c r="AD59" s="16">
        <v>3110</v>
      </c>
      <c r="AE59" s="50">
        <f t="shared" si="107"/>
        <v>0</v>
      </c>
      <c r="AF59" s="50"/>
      <c r="AG59" s="50"/>
      <c r="AH59" s="45">
        <f t="shared" si="191"/>
        <v>0</v>
      </c>
      <c r="AJ59" s="21" t="s">
        <v>52</v>
      </c>
      <c r="AK59" s="16">
        <v>3110</v>
      </c>
      <c r="AL59" s="50">
        <f t="shared" si="108"/>
        <v>0</v>
      </c>
      <c r="AM59" s="50"/>
      <c r="AN59" s="50"/>
      <c r="AO59" s="45">
        <f t="shared" si="192"/>
        <v>0</v>
      </c>
      <c r="AQ59" s="21" t="s">
        <v>52</v>
      </c>
      <c r="AR59" s="16">
        <v>3110</v>
      </c>
      <c r="AS59" s="50">
        <f t="shared" si="109"/>
        <v>0</v>
      </c>
      <c r="AT59" s="50"/>
      <c r="AU59" s="50"/>
      <c r="AV59" s="45">
        <f t="shared" si="193"/>
        <v>0</v>
      </c>
      <c r="AX59" s="21" t="s">
        <v>52</v>
      </c>
      <c r="AY59" s="16">
        <v>3110</v>
      </c>
      <c r="AZ59" s="50">
        <f t="shared" si="110"/>
        <v>0</v>
      </c>
      <c r="BA59" s="50"/>
      <c r="BB59" s="50"/>
      <c r="BC59" s="45">
        <f t="shared" si="194"/>
        <v>0</v>
      </c>
      <c r="BE59" s="21" t="s">
        <v>52</v>
      </c>
      <c r="BF59" s="16">
        <v>3110</v>
      </c>
      <c r="BG59" s="50">
        <f t="shared" si="111"/>
        <v>0</v>
      </c>
      <c r="BH59" s="50"/>
      <c r="BI59" s="50"/>
      <c r="BJ59" s="45">
        <f t="shared" si="195"/>
        <v>0</v>
      </c>
      <c r="BL59" s="21" t="s">
        <v>52</v>
      </c>
      <c r="BM59" s="16">
        <v>3110</v>
      </c>
      <c r="BN59" s="50">
        <f t="shared" si="112"/>
        <v>0</v>
      </c>
      <c r="BO59" s="50"/>
      <c r="BP59" s="50"/>
      <c r="BQ59" s="45">
        <f t="shared" si="196"/>
        <v>0</v>
      </c>
      <c r="BS59" s="21" t="s">
        <v>52</v>
      </c>
      <c r="BT59" s="16">
        <v>3110</v>
      </c>
      <c r="BU59" s="50">
        <f t="shared" si="113"/>
        <v>0</v>
      </c>
      <c r="BV59" s="50"/>
      <c r="BW59" s="50"/>
      <c r="BX59" s="45">
        <f t="shared" si="197"/>
        <v>0</v>
      </c>
      <c r="BZ59" s="21" t="s">
        <v>52</v>
      </c>
      <c r="CA59" s="16">
        <v>3110</v>
      </c>
      <c r="CB59" s="50">
        <f t="shared" si="114"/>
        <v>0</v>
      </c>
      <c r="CC59" s="50"/>
      <c r="CD59" s="50"/>
      <c r="CE59" s="45">
        <f t="shared" si="198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87"/>
        <v>0</v>
      </c>
      <c r="H60" s="34" t="s">
        <v>143</v>
      </c>
      <c r="I60" s="16">
        <v>3110</v>
      </c>
      <c r="J60" s="41">
        <f t="shared" si="104"/>
        <v>0</v>
      </c>
      <c r="K60" s="50"/>
      <c r="L60" s="50"/>
      <c r="M60" s="45">
        <f t="shared" si="188"/>
        <v>0</v>
      </c>
      <c r="O60" s="34" t="s">
        <v>143</v>
      </c>
      <c r="P60" s="16">
        <v>3110</v>
      </c>
      <c r="Q60" s="41">
        <f t="shared" si="105"/>
        <v>0</v>
      </c>
      <c r="R60" s="50"/>
      <c r="S60" s="50"/>
      <c r="T60" s="45">
        <f t="shared" si="189"/>
        <v>0</v>
      </c>
      <c r="V60" s="34" t="s">
        <v>143</v>
      </c>
      <c r="W60" s="16">
        <v>3110</v>
      </c>
      <c r="X60" s="41">
        <f t="shared" si="106"/>
        <v>0</v>
      </c>
      <c r="Y60" s="50"/>
      <c r="Z60" s="50"/>
      <c r="AA60" s="45">
        <f t="shared" si="190"/>
        <v>0</v>
      </c>
      <c r="AC60" s="34" t="s">
        <v>143</v>
      </c>
      <c r="AD60" s="16">
        <v>3110</v>
      </c>
      <c r="AE60" s="41">
        <f t="shared" si="107"/>
        <v>0</v>
      </c>
      <c r="AF60" s="50"/>
      <c r="AG60" s="50"/>
      <c r="AH60" s="45">
        <f t="shared" si="191"/>
        <v>0</v>
      </c>
      <c r="AJ60" s="34" t="s">
        <v>143</v>
      </c>
      <c r="AK60" s="16">
        <v>3110</v>
      </c>
      <c r="AL60" s="41">
        <f t="shared" si="108"/>
        <v>0</v>
      </c>
      <c r="AM60" s="50"/>
      <c r="AN60" s="50"/>
      <c r="AO60" s="45">
        <f t="shared" si="192"/>
        <v>0</v>
      </c>
      <c r="AQ60" s="34" t="s">
        <v>143</v>
      </c>
      <c r="AR60" s="16">
        <v>3110</v>
      </c>
      <c r="AS60" s="41">
        <f t="shared" si="109"/>
        <v>0</v>
      </c>
      <c r="AT60" s="50"/>
      <c r="AU60" s="50"/>
      <c r="AV60" s="45">
        <f t="shared" si="193"/>
        <v>0</v>
      </c>
      <c r="AX60" s="34" t="s">
        <v>143</v>
      </c>
      <c r="AY60" s="16">
        <v>3110</v>
      </c>
      <c r="AZ60" s="41">
        <f t="shared" si="110"/>
        <v>0</v>
      </c>
      <c r="BA60" s="50"/>
      <c r="BB60" s="50"/>
      <c r="BC60" s="45">
        <f t="shared" si="194"/>
        <v>0</v>
      </c>
      <c r="BE60" s="34" t="s">
        <v>143</v>
      </c>
      <c r="BF60" s="16">
        <v>3110</v>
      </c>
      <c r="BG60" s="41">
        <f t="shared" si="111"/>
        <v>0</v>
      </c>
      <c r="BH60" s="50"/>
      <c r="BI60" s="50"/>
      <c r="BJ60" s="45">
        <f t="shared" si="195"/>
        <v>0</v>
      </c>
      <c r="BL60" s="34" t="s">
        <v>143</v>
      </c>
      <c r="BM60" s="16">
        <v>3110</v>
      </c>
      <c r="BN60" s="41">
        <f t="shared" si="112"/>
        <v>0</v>
      </c>
      <c r="BO60" s="50"/>
      <c r="BP60" s="50"/>
      <c r="BQ60" s="45">
        <f t="shared" si="196"/>
        <v>0</v>
      </c>
      <c r="BS60" s="34" t="s">
        <v>143</v>
      </c>
      <c r="BT60" s="16">
        <v>3110</v>
      </c>
      <c r="BU60" s="41">
        <f t="shared" si="113"/>
        <v>0</v>
      </c>
      <c r="BV60" s="50"/>
      <c r="BW60" s="50"/>
      <c r="BX60" s="45">
        <f t="shared" si="197"/>
        <v>0</v>
      </c>
      <c r="BZ60" s="34" t="s">
        <v>143</v>
      </c>
      <c r="CA60" s="16">
        <v>3110</v>
      </c>
      <c r="CB60" s="41">
        <f t="shared" si="114"/>
        <v>0</v>
      </c>
      <c r="CC60" s="50"/>
      <c r="CD60" s="50"/>
      <c r="CE60" s="45">
        <f t="shared" si="198"/>
        <v>0</v>
      </c>
    </row>
    <row r="61" spans="1:83" s="88" customFormat="1" ht="15.75" customHeight="1" thickBot="1">
      <c r="A61" s="34" t="s">
        <v>144</v>
      </c>
      <c r="B61" s="16">
        <v>3110</v>
      </c>
      <c r="C61" s="50"/>
      <c r="D61" s="50"/>
      <c r="E61" s="50"/>
      <c r="F61" s="45">
        <f t="shared" si="187"/>
        <v>0</v>
      </c>
      <c r="H61" s="34" t="s">
        <v>144</v>
      </c>
      <c r="I61" s="16">
        <v>3110</v>
      </c>
      <c r="J61" s="41">
        <f t="shared" si="104"/>
        <v>0</v>
      </c>
      <c r="K61" s="50"/>
      <c r="L61" s="50"/>
      <c r="M61" s="45">
        <f t="shared" si="188"/>
        <v>0</v>
      </c>
      <c r="O61" s="34" t="s">
        <v>144</v>
      </c>
      <c r="P61" s="16">
        <v>3110</v>
      </c>
      <c r="Q61" s="41">
        <f t="shared" si="105"/>
        <v>0</v>
      </c>
      <c r="R61" s="50"/>
      <c r="S61" s="50"/>
      <c r="T61" s="45">
        <f t="shared" si="189"/>
        <v>0</v>
      </c>
      <c r="V61" s="34" t="s">
        <v>144</v>
      </c>
      <c r="W61" s="16">
        <v>3110</v>
      </c>
      <c r="X61" s="41">
        <f t="shared" si="106"/>
        <v>0</v>
      </c>
      <c r="Y61" s="50"/>
      <c r="Z61" s="50"/>
      <c r="AA61" s="45">
        <f t="shared" si="190"/>
        <v>0</v>
      </c>
      <c r="AC61" s="34" t="s">
        <v>144</v>
      </c>
      <c r="AD61" s="16">
        <v>3110</v>
      </c>
      <c r="AE61" s="41">
        <f t="shared" si="107"/>
        <v>0</v>
      </c>
      <c r="AF61" s="50"/>
      <c r="AG61" s="50"/>
      <c r="AH61" s="45">
        <f t="shared" si="191"/>
        <v>0</v>
      </c>
      <c r="AJ61" s="34" t="s">
        <v>144</v>
      </c>
      <c r="AK61" s="16">
        <v>3110</v>
      </c>
      <c r="AL61" s="41">
        <f t="shared" si="108"/>
        <v>0</v>
      </c>
      <c r="AM61" s="50"/>
      <c r="AN61" s="50"/>
      <c r="AO61" s="45">
        <f t="shared" si="192"/>
        <v>0</v>
      </c>
      <c r="AQ61" s="34" t="s">
        <v>144</v>
      </c>
      <c r="AR61" s="16">
        <v>3110</v>
      </c>
      <c r="AS61" s="41">
        <f t="shared" si="109"/>
        <v>0</v>
      </c>
      <c r="AT61" s="50"/>
      <c r="AU61" s="50"/>
      <c r="AV61" s="45">
        <f t="shared" si="193"/>
        <v>0</v>
      </c>
      <c r="AX61" s="34" t="s">
        <v>144</v>
      </c>
      <c r="AY61" s="16">
        <v>3110</v>
      </c>
      <c r="AZ61" s="41">
        <f t="shared" si="110"/>
        <v>0</v>
      </c>
      <c r="BA61" s="50"/>
      <c r="BB61" s="50"/>
      <c r="BC61" s="45">
        <f t="shared" si="194"/>
        <v>0</v>
      </c>
      <c r="BE61" s="34" t="s">
        <v>144</v>
      </c>
      <c r="BF61" s="16">
        <v>3110</v>
      </c>
      <c r="BG61" s="41">
        <f t="shared" si="111"/>
        <v>0</v>
      </c>
      <c r="BH61" s="50"/>
      <c r="BI61" s="50"/>
      <c r="BJ61" s="45">
        <f t="shared" si="195"/>
        <v>0</v>
      </c>
      <c r="BL61" s="34" t="s">
        <v>144</v>
      </c>
      <c r="BM61" s="16">
        <v>3110</v>
      </c>
      <c r="BN61" s="41">
        <f t="shared" si="112"/>
        <v>0</v>
      </c>
      <c r="BO61" s="50"/>
      <c r="BP61" s="50"/>
      <c r="BQ61" s="45">
        <f t="shared" si="196"/>
        <v>0</v>
      </c>
      <c r="BS61" s="34" t="s">
        <v>144</v>
      </c>
      <c r="BT61" s="16">
        <v>3110</v>
      </c>
      <c r="BU61" s="41">
        <f t="shared" si="113"/>
        <v>0</v>
      </c>
      <c r="BV61" s="50"/>
      <c r="BW61" s="50"/>
      <c r="BX61" s="45">
        <f t="shared" si="197"/>
        <v>0</v>
      </c>
      <c r="BZ61" s="34" t="s">
        <v>144</v>
      </c>
      <c r="CA61" s="16">
        <v>3110</v>
      </c>
      <c r="CB61" s="41">
        <f t="shared" si="114"/>
        <v>0</v>
      </c>
      <c r="CC61" s="50"/>
      <c r="CD61" s="50"/>
      <c r="CE61" s="45">
        <f t="shared" si="198"/>
        <v>0</v>
      </c>
    </row>
    <row r="62" spans="1:83" s="88" customFormat="1" ht="15.75" customHeight="1" thickBot="1">
      <c r="A62" s="34" t="s">
        <v>145</v>
      </c>
      <c r="B62" s="16">
        <v>3110</v>
      </c>
      <c r="C62" s="50"/>
      <c r="D62" s="50"/>
      <c r="E62" s="50"/>
      <c r="F62" s="45">
        <f t="shared" si="187"/>
        <v>0</v>
      </c>
      <c r="H62" s="34" t="s">
        <v>145</v>
      </c>
      <c r="I62" s="16">
        <v>3110</v>
      </c>
      <c r="J62" s="41">
        <f t="shared" si="104"/>
        <v>0</v>
      </c>
      <c r="K62" s="50"/>
      <c r="L62" s="50"/>
      <c r="M62" s="45">
        <f t="shared" si="188"/>
        <v>0</v>
      </c>
      <c r="O62" s="34" t="s">
        <v>145</v>
      </c>
      <c r="P62" s="16">
        <v>3110</v>
      </c>
      <c r="Q62" s="41">
        <f t="shared" si="105"/>
        <v>0</v>
      </c>
      <c r="R62" s="50"/>
      <c r="S62" s="50"/>
      <c r="T62" s="45">
        <f t="shared" si="189"/>
        <v>0</v>
      </c>
      <c r="V62" s="34" t="s">
        <v>145</v>
      </c>
      <c r="W62" s="16">
        <v>3110</v>
      </c>
      <c r="X62" s="41">
        <f t="shared" si="106"/>
        <v>0</v>
      </c>
      <c r="Y62" s="50"/>
      <c r="Z62" s="50"/>
      <c r="AA62" s="45">
        <f t="shared" si="190"/>
        <v>0</v>
      </c>
      <c r="AC62" s="34" t="s">
        <v>145</v>
      </c>
      <c r="AD62" s="16">
        <v>3110</v>
      </c>
      <c r="AE62" s="41">
        <f t="shared" si="107"/>
        <v>0</v>
      </c>
      <c r="AF62" s="50"/>
      <c r="AG62" s="50"/>
      <c r="AH62" s="45">
        <f t="shared" si="191"/>
        <v>0</v>
      </c>
      <c r="AJ62" s="34" t="s">
        <v>145</v>
      </c>
      <c r="AK62" s="16">
        <v>3110</v>
      </c>
      <c r="AL62" s="41">
        <f t="shared" si="108"/>
        <v>0</v>
      </c>
      <c r="AM62" s="50"/>
      <c r="AN62" s="50"/>
      <c r="AO62" s="45">
        <f t="shared" si="192"/>
        <v>0</v>
      </c>
      <c r="AQ62" s="34" t="s">
        <v>145</v>
      </c>
      <c r="AR62" s="16">
        <v>3110</v>
      </c>
      <c r="AS62" s="41">
        <f t="shared" si="109"/>
        <v>0</v>
      </c>
      <c r="AT62" s="50"/>
      <c r="AU62" s="50"/>
      <c r="AV62" s="45">
        <f t="shared" si="193"/>
        <v>0</v>
      </c>
      <c r="AX62" s="34" t="s">
        <v>145</v>
      </c>
      <c r="AY62" s="16">
        <v>3110</v>
      </c>
      <c r="AZ62" s="41">
        <f t="shared" si="110"/>
        <v>0</v>
      </c>
      <c r="BA62" s="50">
        <v>89321</v>
      </c>
      <c r="BB62" s="50"/>
      <c r="BC62" s="45">
        <f t="shared" si="194"/>
        <v>89321</v>
      </c>
      <c r="BE62" s="34" t="s">
        <v>145</v>
      </c>
      <c r="BF62" s="16">
        <v>3110</v>
      </c>
      <c r="BG62" s="41">
        <f t="shared" si="111"/>
        <v>89321</v>
      </c>
      <c r="BH62" s="50"/>
      <c r="BI62" s="50"/>
      <c r="BJ62" s="45">
        <f t="shared" si="195"/>
        <v>89321</v>
      </c>
      <c r="BL62" s="34" t="s">
        <v>145</v>
      </c>
      <c r="BM62" s="16">
        <v>3110</v>
      </c>
      <c r="BN62" s="41">
        <f t="shared" si="112"/>
        <v>89321</v>
      </c>
      <c r="BO62" s="50"/>
      <c r="BP62" s="50"/>
      <c r="BQ62" s="45">
        <f t="shared" si="196"/>
        <v>89321</v>
      </c>
      <c r="BS62" s="34" t="s">
        <v>145</v>
      </c>
      <c r="BT62" s="16">
        <v>3110</v>
      </c>
      <c r="BU62" s="41">
        <f t="shared" si="113"/>
        <v>89321</v>
      </c>
      <c r="BV62" s="50"/>
      <c r="BW62" s="50"/>
      <c r="BX62" s="45">
        <f t="shared" si="197"/>
        <v>89321</v>
      </c>
      <c r="BZ62" s="34" t="s">
        <v>145</v>
      </c>
      <c r="CA62" s="16">
        <v>3110</v>
      </c>
      <c r="CB62" s="41">
        <f t="shared" si="114"/>
        <v>89321</v>
      </c>
      <c r="CC62" s="50"/>
      <c r="CD62" s="50"/>
      <c r="CE62" s="45">
        <f t="shared" si="198"/>
        <v>89321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87"/>
        <v>0</v>
      </c>
      <c r="H63" s="21" t="s">
        <v>53</v>
      </c>
      <c r="I63" s="16">
        <v>3120</v>
      </c>
      <c r="J63" s="50">
        <f t="shared" si="104"/>
        <v>0</v>
      </c>
      <c r="K63" s="50"/>
      <c r="L63" s="50"/>
      <c r="M63" s="45">
        <f t="shared" si="188"/>
        <v>0</v>
      </c>
      <c r="O63" s="21" t="s">
        <v>53</v>
      </c>
      <c r="P63" s="16">
        <v>3120</v>
      </c>
      <c r="Q63" s="50">
        <f t="shared" si="105"/>
        <v>0</v>
      </c>
      <c r="R63" s="50"/>
      <c r="S63" s="50"/>
      <c r="T63" s="45">
        <f t="shared" si="189"/>
        <v>0</v>
      </c>
      <c r="V63" s="21" t="s">
        <v>53</v>
      </c>
      <c r="W63" s="16">
        <v>3120</v>
      </c>
      <c r="X63" s="50">
        <f t="shared" si="106"/>
        <v>0</v>
      </c>
      <c r="Y63" s="50"/>
      <c r="Z63" s="50"/>
      <c r="AA63" s="45">
        <f t="shared" si="190"/>
        <v>0</v>
      </c>
      <c r="AC63" s="21" t="s">
        <v>53</v>
      </c>
      <c r="AD63" s="16">
        <v>3120</v>
      </c>
      <c r="AE63" s="50">
        <f t="shared" si="107"/>
        <v>0</v>
      </c>
      <c r="AF63" s="50"/>
      <c r="AG63" s="50"/>
      <c r="AH63" s="45">
        <f t="shared" si="191"/>
        <v>0</v>
      </c>
      <c r="AJ63" s="21" t="s">
        <v>53</v>
      </c>
      <c r="AK63" s="16">
        <v>3120</v>
      </c>
      <c r="AL63" s="50">
        <f t="shared" si="108"/>
        <v>0</v>
      </c>
      <c r="AM63" s="50"/>
      <c r="AN63" s="50"/>
      <c r="AO63" s="45">
        <f t="shared" si="192"/>
        <v>0</v>
      </c>
      <c r="AQ63" s="21" t="s">
        <v>53</v>
      </c>
      <c r="AR63" s="16">
        <v>3120</v>
      </c>
      <c r="AS63" s="50">
        <f t="shared" si="109"/>
        <v>0</v>
      </c>
      <c r="AT63" s="50"/>
      <c r="AU63" s="50"/>
      <c r="AV63" s="45">
        <f t="shared" si="193"/>
        <v>0</v>
      </c>
      <c r="AX63" s="21" t="s">
        <v>53</v>
      </c>
      <c r="AY63" s="16">
        <v>3120</v>
      </c>
      <c r="AZ63" s="50">
        <f t="shared" si="110"/>
        <v>0</v>
      </c>
      <c r="BA63" s="50"/>
      <c r="BB63" s="50"/>
      <c r="BC63" s="45">
        <f t="shared" si="194"/>
        <v>0</v>
      </c>
      <c r="BE63" s="21" t="s">
        <v>53</v>
      </c>
      <c r="BF63" s="16">
        <v>3120</v>
      </c>
      <c r="BG63" s="50">
        <f t="shared" si="111"/>
        <v>0</v>
      </c>
      <c r="BH63" s="50"/>
      <c r="BI63" s="50"/>
      <c r="BJ63" s="45">
        <f t="shared" si="195"/>
        <v>0</v>
      </c>
      <c r="BL63" s="21" t="s">
        <v>53</v>
      </c>
      <c r="BM63" s="16">
        <v>3120</v>
      </c>
      <c r="BN63" s="50">
        <f t="shared" si="112"/>
        <v>0</v>
      </c>
      <c r="BO63" s="50"/>
      <c r="BP63" s="50"/>
      <c r="BQ63" s="45">
        <f t="shared" si="196"/>
        <v>0</v>
      </c>
      <c r="BS63" s="21" t="s">
        <v>53</v>
      </c>
      <c r="BT63" s="16">
        <v>3120</v>
      </c>
      <c r="BU63" s="50">
        <f t="shared" si="113"/>
        <v>0</v>
      </c>
      <c r="BV63" s="50"/>
      <c r="BW63" s="50"/>
      <c r="BX63" s="45">
        <f t="shared" si="197"/>
        <v>0</v>
      </c>
      <c r="BZ63" s="21" t="s">
        <v>53</v>
      </c>
      <c r="CA63" s="16">
        <v>3120</v>
      </c>
      <c r="CB63" s="50">
        <f t="shared" si="114"/>
        <v>0</v>
      </c>
      <c r="CC63" s="50"/>
      <c r="CD63" s="50"/>
      <c r="CE63" s="45">
        <f t="shared" si="198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87"/>
        <v>0</v>
      </c>
      <c r="H64" s="21" t="s">
        <v>54</v>
      </c>
      <c r="I64" s="16">
        <v>3130</v>
      </c>
      <c r="J64" s="50">
        <f t="shared" si="104"/>
        <v>0</v>
      </c>
      <c r="K64" s="50"/>
      <c r="L64" s="50"/>
      <c r="M64" s="45">
        <f t="shared" si="188"/>
        <v>0</v>
      </c>
      <c r="O64" s="21" t="s">
        <v>54</v>
      </c>
      <c r="P64" s="16">
        <v>3130</v>
      </c>
      <c r="Q64" s="50">
        <f t="shared" si="105"/>
        <v>0</v>
      </c>
      <c r="R64" s="50">
        <v>259563</v>
      </c>
      <c r="S64" s="50"/>
      <c r="T64" s="45">
        <f t="shared" si="189"/>
        <v>259563</v>
      </c>
      <c r="V64" s="21" t="s">
        <v>54</v>
      </c>
      <c r="W64" s="16">
        <v>3130</v>
      </c>
      <c r="X64" s="50">
        <f t="shared" si="106"/>
        <v>259563</v>
      </c>
      <c r="Y64" s="50">
        <v>955000</v>
      </c>
      <c r="Z64" s="50"/>
      <c r="AA64" s="45">
        <f t="shared" si="190"/>
        <v>1214563</v>
      </c>
      <c r="AC64" s="21" t="s">
        <v>54</v>
      </c>
      <c r="AD64" s="16">
        <v>3130</v>
      </c>
      <c r="AE64" s="50">
        <f t="shared" si="107"/>
        <v>1214563</v>
      </c>
      <c r="AF64" s="50">
        <v>91531</v>
      </c>
      <c r="AG64" s="50"/>
      <c r="AH64" s="45">
        <f t="shared" si="191"/>
        <v>1306094</v>
      </c>
      <c r="AJ64" s="21" t="s">
        <v>54</v>
      </c>
      <c r="AK64" s="16">
        <v>3130</v>
      </c>
      <c r="AL64" s="50">
        <f t="shared" si="108"/>
        <v>1306094</v>
      </c>
      <c r="AM64" s="50">
        <v>200000</v>
      </c>
      <c r="AN64" s="50"/>
      <c r="AO64" s="45">
        <f t="shared" si="192"/>
        <v>1506094</v>
      </c>
      <c r="AQ64" s="21" t="s">
        <v>54</v>
      </c>
      <c r="AR64" s="16">
        <v>3130</v>
      </c>
      <c r="AS64" s="50">
        <f t="shared" si="109"/>
        <v>1506094</v>
      </c>
      <c r="AT64" s="50">
        <v>1750000</v>
      </c>
      <c r="AU64" s="50"/>
      <c r="AV64" s="45">
        <f t="shared" si="193"/>
        <v>3256094</v>
      </c>
      <c r="AX64" s="21" t="s">
        <v>54</v>
      </c>
      <c r="AY64" s="16">
        <v>3130</v>
      </c>
      <c r="AZ64" s="50">
        <f t="shared" si="110"/>
        <v>3256094</v>
      </c>
      <c r="BA64" s="50">
        <v>1218627</v>
      </c>
      <c r="BB64" s="50"/>
      <c r="BC64" s="45">
        <f t="shared" si="194"/>
        <v>4474721</v>
      </c>
      <c r="BE64" s="21" t="s">
        <v>54</v>
      </c>
      <c r="BF64" s="16">
        <v>3130</v>
      </c>
      <c r="BG64" s="50">
        <f t="shared" si="111"/>
        <v>4474721</v>
      </c>
      <c r="BH64" s="50">
        <v>381555</v>
      </c>
      <c r="BI64" s="50"/>
      <c r="BJ64" s="45">
        <f t="shared" si="195"/>
        <v>4856276</v>
      </c>
      <c r="BL64" s="21" t="s">
        <v>54</v>
      </c>
      <c r="BM64" s="16">
        <v>3130</v>
      </c>
      <c r="BN64" s="50">
        <f t="shared" si="112"/>
        <v>4856276</v>
      </c>
      <c r="BO64" s="50"/>
      <c r="BP64" s="50"/>
      <c r="BQ64" s="45">
        <f t="shared" si="196"/>
        <v>4856276</v>
      </c>
      <c r="BS64" s="21" t="s">
        <v>54</v>
      </c>
      <c r="BT64" s="16">
        <v>3130</v>
      </c>
      <c r="BU64" s="50">
        <f t="shared" si="113"/>
        <v>4856276</v>
      </c>
      <c r="BV64" s="50"/>
      <c r="BW64" s="50"/>
      <c r="BX64" s="45">
        <f t="shared" si="197"/>
        <v>4856276</v>
      </c>
      <c r="BZ64" s="21" t="s">
        <v>54</v>
      </c>
      <c r="CA64" s="16">
        <v>3130</v>
      </c>
      <c r="CB64" s="50">
        <f t="shared" si="114"/>
        <v>4856276</v>
      </c>
      <c r="CC64" s="50"/>
      <c r="CD64" s="50"/>
      <c r="CE64" s="45">
        <f t="shared" si="198"/>
        <v>4856276</v>
      </c>
    </row>
    <row r="65" spans="1:21" s="27" customFormat="1" ht="15.75" customHeight="1">
      <c r="A65" s="18"/>
    </row>
    <row r="66" spans="1:21" s="27" customFormat="1" ht="63" customHeight="1"/>
    <row r="67" spans="1:21" s="27" customFormat="1" ht="15.75" customHeight="1"/>
    <row r="68" spans="1:21" s="27" customFormat="1" ht="15.75" customHeight="1">
      <c r="G68" s="11"/>
      <c r="U68" s="28"/>
    </row>
    <row r="69" spans="1:21" s="27" customFormat="1" ht="36" customHeight="1">
      <c r="U69" s="28"/>
    </row>
    <row r="70" spans="1:21" s="27" customFormat="1" ht="15.75" customHeight="1">
      <c r="U70" s="28"/>
    </row>
    <row r="71" spans="1:21" s="27" customFormat="1" ht="15.75" customHeight="1">
      <c r="U71" s="28"/>
    </row>
    <row r="72" spans="1:21" s="32" customFormat="1" ht="15.75" customHeight="1"/>
    <row r="73" spans="1:21" s="32" customFormat="1" ht="15.75" customHeight="1"/>
    <row r="74" spans="1:21" s="32" customFormat="1" ht="15.75" customHeight="1"/>
    <row r="75" spans="1:21" s="32" customFormat="1" ht="15.75" customHeight="1"/>
    <row r="76" spans="1:21" s="27" customFormat="1" ht="15.75" customHeight="1">
      <c r="U76" s="28"/>
    </row>
    <row r="77" spans="1:21" s="27" customFormat="1" ht="15.75" customHeight="1">
      <c r="U77" s="28"/>
    </row>
    <row r="78" spans="1:21" s="27" customFormat="1" ht="15.75" customHeight="1">
      <c r="U78" s="28"/>
    </row>
    <row r="79" spans="1:21" s="27" customFormat="1" ht="15.75" customHeight="1">
      <c r="U79" s="28"/>
    </row>
    <row r="80" spans="1:21" s="27" customFormat="1">
      <c r="U80" s="28"/>
    </row>
    <row r="81" spans="21:21" s="27" customFormat="1" ht="15.75" customHeigh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7:27" s="27" customFormat="1" ht="15.75" customHeight="1">
      <c r="U97" s="28"/>
    </row>
    <row r="98" spans="7:27" s="27" customFormat="1" ht="15.75" customHeight="1">
      <c r="U98" s="28"/>
      <c r="V98" s="28"/>
      <c r="W98" s="28"/>
      <c r="X98" s="28"/>
      <c r="Y98" s="28"/>
      <c r="Z98" s="28"/>
      <c r="AA98" s="28"/>
    </row>
    <row r="99" spans="7:27" s="27" customFormat="1" ht="15.75" customHeight="1">
      <c r="U99" s="28"/>
      <c r="V99" s="28"/>
      <c r="W99" s="28"/>
      <c r="X99" s="28"/>
      <c r="Y99" s="28"/>
      <c r="Z99" s="28"/>
      <c r="AA99" s="28"/>
    </row>
    <row r="100" spans="7:27" s="27" customFormat="1" ht="15.75" customHeight="1">
      <c r="U100" s="28"/>
      <c r="V100" s="28"/>
      <c r="W100" s="28"/>
      <c r="X100" s="28"/>
      <c r="Y100" s="28"/>
      <c r="Z100" s="28"/>
      <c r="AA100" s="28"/>
    </row>
    <row r="101" spans="7:27" s="27" customFormat="1" ht="25.5" customHeight="1">
      <c r="U101" s="28"/>
      <c r="V101" s="28"/>
      <c r="W101" s="28"/>
      <c r="X101" s="28"/>
      <c r="Y101" s="28"/>
      <c r="Z101" s="28"/>
      <c r="AA101" s="28"/>
    </row>
    <row r="102" spans="7:27" s="27" customFormat="1" ht="15.75" customHeight="1">
      <c r="U102" s="28"/>
      <c r="V102" s="28"/>
      <c r="W102" s="28"/>
      <c r="X102" s="28"/>
      <c r="Y102" s="28"/>
      <c r="Z102" s="28"/>
      <c r="AA102" s="28"/>
    </row>
    <row r="103" spans="7:27" s="27" customFormat="1" ht="15.75" customHeight="1"/>
    <row r="104" spans="7:27" s="27" customFormat="1"/>
    <row r="105" spans="7:27" s="27" customFormat="1" ht="15.75" customHeight="1"/>
    <row r="106" spans="7:27" s="28" customFormat="1" ht="15.75" customHeight="1">
      <c r="G106" s="11"/>
    </row>
    <row r="107" spans="7:27" s="28" customFormat="1" ht="36" customHeight="1"/>
    <row r="108" spans="7:27" s="28" customFormat="1" ht="15.75" customHeight="1"/>
    <row r="109" spans="7:27" s="28" customFormat="1" ht="15.75" customHeight="1"/>
    <row r="110" spans="7:27" s="32" customFormat="1" ht="15.75" customHeight="1"/>
    <row r="111" spans="7:27" s="32" customFormat="1" ht="15.75" customHeight="1"/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15.75" customHeight="1"/>
    <row r="138" spans="7:7" s="28" customFormat="1" ht="15.75" customHeight="1"/>
    <row r="139" spans="7:7" s="28" customFormat="1" ht="25.5" customHeight="1"/>
    <row r="140" spans="7:7" s="28" customFormat="1" ht="15.75" customHeight="1"/>
    <row r="141" spans="7:7" s="27" customFormat="1" ht="15.75" customHeight="1"/>
    <row r="142" spans="7:7" s="27" customFormat="1"/>
    <row r="143" spans="7:7" s="27" customFormat="1" ht="15.75" customHeight="1"/>
    <row r="144" spans="7:7" s="28" customFormat="1" ht="15.75" customHeight="1">
      <c r="G144" s="11"/>
    </row>
    <row r="145" s="28" customFormat="1" ht="36" customHeight="1"/>
    <row r="146" s="28" customFormat="1" ht="15.75" customHeight="1"/>
    <row r="147" s="28" customFormat="1" ht="15.75" customHeight="1"/>
    <row r="148" s="32" customFormat="1" ht="15.75" customHeight="1"/>
    <row r="149" s="32" customFormat="1" ht="15.75" customHeight="1"/>
    <row r="150" s="32" customFormat="1" ht="15.75" customHeight="1"/>
    <row r="151" s="32" customFormat="1" ht="15.75" customHeight="1"/>
    <row r="152" s="28" customFormat="1" ht="15.75" customHeight="1"/>
    <row r="153" s="28" customFormat="1" ht="15.75" customHeight="1"/>
    <row r="154" s="28" customFormat="1" ht="15.75" customHeight="1"/>
    <row r="155" s="28" customFormat="1" ht="15.75" customHeight="1"/>
    <row r="156" s="28" customFormat="1"/>
    <row r="157" s="28" customFormat="1" ht="15.75" customHeight="1"/>
    <row r="158" s="28" customFormat="1" ht="15.75" customHeight="1"/>
    <row r="159" s="28" customFormat="1" ht="15.75" customHeight="1"/>
    <row r="160" s="28" customFormat="1" ht="15.75" customHeight="1"/>
    <row r="161" spans="8:13" s="28" customFormat="1" ht="15.75" customHeight="1"/>
    <row r="162" spans="8:13" s="28" customFormat="1" ht="15.75" customHeight="1"/>
    <row r="163" spans="8:13" s="28" customFormat="1" ht="15.75" customHeight="1"/>
    <row r="164" spans="8:13" s="28" customFormat="1" ht="15.75" customHeight="1"/>
    <row r="165" spans="8:13" s="28" customFormat="1" ht="15.75" customHeight="1"/>
    <row r="166" spans="8:13" s="28" customFormat="1" ht="15.75" customHeight="1"/>
    <row r="167" spans="8:13" s="28" customFormat="1" ht="15.75" customHeight="1"/>
    <row r="168" spans="8:13" s="28" customFormat="1" ht="15.75" customHeight="1"/>
    <row r="169" spans="8:13" s="28" customFormat="1" ht="15.75" customHeight="1">
      <c r="H169"/>
      <c r="I169"/>
      <c r="J169"/>
      <c r="K169"/>
      <c r="L169"/>
      <c r="M169"/>
    </row>
    <row r="170" spans="8:13" s="28" customFormat="1" ht="15.75" customHeight="1">
      <c r="H170"/>
      <c r="I170"/>
      <c r="J170"/>
      <c r="K170"/>
      <c r="L170"/>
      <c r="M170"/>
    </row>
    <row r="171" spans="8:13" s="28" customFormat="1" ht="15.75" customHeight="1">
      <c r="H171"/>
      <c r="I171"/>
      <c r="J171"/>
      <c r="K171"/>
      <c r="L171"/>
      <c r="M171"/>
    </row>
    <row r="172" spans="8:13" s="28" customFormat="1" ht="15.75" customHeight="1">
      <c r="H172"/>
      <c r="I172"/>
      <c r="J172"/>
      <c r="K172"/>
      <c r="L172"/>
      <c r="M172"/>
    </row>
    <row r="173" spans="8:13" s="28" customFormat="1" ht="15.75" customHeight="1">
      <c r="H173"/>
      <c r="I173"/>
      <c r="J173"/>
      <c r="K173"/>
      <c r="L173"/>
      <c r="M173"/>
    </row>
    <row r="174" spans="8:13" s="28" customFormat="1" ht="15.75" customHeight="1">
      <c r="H174"/>
      <c r="I174"/>
      <c r="J174"/>
      <c r="K174"/>
      <c r="L174"/>
      <c r="M174"/>
    </row>
    <row r="175" spans="8:13" s="28" customFormat="1" ht="15.75" customHeight="1">
      <c r="H175"/>
      <c r="I175"/>
      <c r="J175"/>
      <c r="K175"/>
      <c r="L175"/>
      <c r="M175"/>
    </row>
    <row r="176" spans="8:13" s="28" customFormat="1" ht="15.75" customHeight="1">
      <c r="H176"/>
      <c r="I176"/>
      <c r="J176"/>
      <c r="K176"/>
      <c r="L176"/>
      <c r="M176"/>
    </row>
    <row r="177" spans="8:13" s="28" customFormat="1" ht="25.5" customHeight="1">
      <c r="H177"/>
      <c r="I177"/>
      <c r="J177"/>
      <c r="K177"/>
      <c r="L177"/>
      <c r="M177"/>
    </row>
    <row r="178" spans="8:13" s="28" customFormat="1" ht="15.75" customHeight="1">
      <c r="H178"/>
      <c r="I178"/>
      <c r="J178"/>
      <c r="K178"/>
      <c r="L178"/>
      <c r="M178"/>
    </row>
    <row r="179" spans="8:13" s="27" customFormat="1" ht="15.75" customHeight="1">
      <c r="H179"/>
      <c r="I179"/>
      <c r="J179"/>
      <c r="K179"/>
      <c r="L179"/>
      <c r="M179"/>
    </row>
    <row r="180" spans="8:13" s="27" customFormat="1">
      <c r="H180"/>
      <c r="I180"/>
      <c r="J180"/>
      <c r="K180"/>
      <c r="L180"/>
      <c r="M180"/>
    </row>
    <row r="181" spans="8:13" s="27" customFormat="1" ht="20.25" customHeight="1">
      <c r="H181"/>
      <c r="I181"/>
      <c r="J181"/>
      <c r="K181"/>
      <c r="L181"/>
      <c r="M181"/>
    </row>
    <row r="182" spans="8:13" s="27" customFormat="1" ht="16.149999999999999" customHeight="1">
      <c r="H182"/>
      <c r="I182"/>
      <c r="J182"/>
      <c r="K182"/>
      <c r="L182"/>
      <c r="M182"/>
    </row>
    <row r="183" spans="8:13" s="27" customFormat="1" ht="48" customHeight="1">
      <c r="H183"/>
      <c r="I183"/>
      <c r="J183"/>
      <c r="K183"/>
      <c r="L183"/>
      <c r="M183"/>
    </row>
    <row r="184" spans="8:13" s="27" customFormat="1" ht="15.75" customHeight="1">
      <c r="H184"/>
      <c r="I184"/>
      <c r="J184"/>
      <c r="K184"/>
      <c r="L184"/>
      <c r="M184"/>
    </row>
    <row r="185" spans="8:13" s="27" customFormat="1" ht="15.75" customHeight="1">
      <c r="H185"/>
      <c r="I185"/>
      <c r="J185"/>
      <c r="K185"/>
      <c r="L185"/>
      <c r="M185"/>
    </row>
    <row r="186" spans="8:13" s="27" customFormat="1" ht="50.45" customHeight="1">
      <c r="H186"/>
      <c r="I186"/>
      <c r="J186"/>
      <c r="K186"/>
      <c r="L186"/>
      <c r="M186"/>
    </row>
    <row r="187" spans="8:13" s="27" customFormat="1" ht="15.75" customHeight="1">
      <c r="H187"/>
      <c r="I187"/>
      <c r="J187"/>
      <c r="K187"/>
      <c r="L187"/>
      <c r="M187"/>
    </row>
    <row r="188" spans="8:13" s="27" customFormat="1" ht="15.75" customHeight="1">
      <c r="H188"/>
      <c r="I188"/>
      <c r="J188"/>
      <c r="K188"/>
      <c r="L188"/>
      <c r="M188"/>
    </row>
    <row r="189" spans="8:13" s="27" customFormat="1" ht="44.45" customHeight="1">
      <c r="H189"/>
      <c r="I189"/>
      <c r="J189"/>
      <c r="K189"/>
      <c r="L189"/>
      <c r="M189"/>
    </row>
    <row r="190" spans="8:13" s="27" customFormat="1" ht="15.75" customHeight="1">
      <c r="H190"/>
      <c r="I190"/>
      <c r="J190"/>
      <c r="K190"/>
      <c r="L190"/>
      <c r="M190"/>
    </row>
    <row r="191" spans="8:13" s="27" customFormat="1" ht="15.75" customHeight="1">
      <c r="H191"/>
      <c r="I191"/>
      <c r="J191"/>
      <c r="K191"/>
      <c r="L191"/>
      <c r="M191"/>
    </row>
    <row r="192" spans="8:13" s="27" customFormat="1" ht="46.9" customHeight="1">
      <c r="H192"/>
      <c r="I192"/>
      <c r="J192"/>
      <c r="K192"/>
      <c r="L192"/>
      <c r="M192"/>
    </row>
    <row r="193" spans="8:13" s="27" customFormat="1" ht="15.75" customHeight="1">
      <c r="H193"/>
      <c r="I193"/>
      <c r="J193"/>
      <c r="K193"/>
      <c r="L193"/>
      <c r="M193"/>
    </row>
    <row r="194" spans="8:13" s="27" customFormat="1" ht="15.75" customHeight="1">
      <c r="H194"/>
      <c r="I194"/>
      <c r="J194"/>
      <c r="K194"/>
      <c r="L194"/>
      <c r="M194"/>
    </row>
    <row r="195" spans="8:13" s="27" customFormat="1" ht="51" customHeight="1">
      <c r="H195"/>
      <c r="I195"/>
      <c r="J195"/>
      <c r="K195"/>
      <c r="L195"/>
      <c r="M195"/>
    </row>
    <row r="196" spans="8:13" s="27" customFormat="1" ht="15.75" customHeight="1">
      <c r="H196"/>
      <c r="I196"/>
      <c r="J196"/>
      <c r="K196"/>
      <c r="L196"/>
      <c r="M196"/>
    </row>
    <row r="197" spans="8:13" s="27" customFormat="1" ht="15.75" customHeight="1">
      <c r="H197"/>
      <c r="I197"/>
      <c r="J197"/>
      <c r="K197"/>
      <c r="L197"/>
      <c r="M197"/>
    </row>
    <row r="198" spans="8:13" s="27" customFormat="1" ht="61.15" customHeight="1">
      <c r="H198"/>
      <c r="I198"/>
      <c r="J198"/>
      <c r="K198"/>
      <c r="L198"/>
      <c r="M198"/>
    </row>
    <row r="199" spans="8:13" s="27" customFormat="1" ht="15.75" customHeight="1">
      <c r="H199"/>
      <c r="I199"/>
      <c r="J199"/>
      <c r="K199"/>
      <c r="L199"/>
      <c r="M199"/>
    </row>
    <row r="200" spans="8:13" s="27" customFormat="1" ht="15.75" customHeight="1">
      <c r="H200"/>
      <c r="I200"/>
      <c r="J200"/>
      <c r="K200"/>
      <c r="L200"/>
      <c r="M200"/>
    </row>
    <row r="201" spans="8:13" s="27" customFormat="1" ht="61.15" customHeight="1">
      <c r="H201"/>
      <c r="I201"/>
      <c r="J201"/>
      <c r="K201"/>
      <c r="L201"/>
      <c r="M201"/>
    </row>
    <row r="202" spans="8:13" s="27" customFormat="1" ht="15.75" customHeight="1">
      <c r="H202"/>
      <c r="I202"/>
      <c r="J202"/>
      <c r="K202"/>
      <c r="L202"/>
      <c r="M202"/>
    </row>
    <row r="203" spans="8:13" ht="15.75" customHeight="1"/>
    <row r="204" spans="8:13" ht="15.75" customHeight="1"/>
    <row r="205" spans="8:13" ht="15.75" customHeight="1"/>
    <row r="206" spans="8:13" ht="15.75" customHeight="1"/>
    <row r="207" spans="8:13" ht="15.75" customHeight="1"/>
    <row r="208" spans="8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F768"/>
  <sheetViews>
    <sheetView view="pageBreakPreview" topLeftCell="AO31" zoomScaleNormal="80" zoomScaleSheetLayoutView="100" workbookViewId="0">
      <selection activeCell="AU52" sqref="AU52"/>
    </sheetView>
  </sheetViews>
  <sheetFormatPr defaultColWidth="14.42578125" defaultRowHeight="15" customHeight="1"/>
  <cols>
    <col min="1" max="1" width="56.5703125" customWidth="1"/>
    <col min="2" max="2" width="16.7109375" customWidth="1"/>
    <col min="3" max="7" width="15.7109375" customWidth="1"/>
    <col min="8" max="8" width="52.7109375" bestFit="1" customWidth="1"/>
    <col min="9" max="9" width="14.5703125" customWidth="1"/>
    <col min="10" max="10" width="12.28515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111</v>
      </c>
      <c r="B8" s="137"/>
      <c r="C8" s="137"/>
      <c r="D8" s="137"/>
      <c r="E8" s="137"/>
      <c r="F8" s="137"/>
      <c r="G8" s="137"/>
      <c r="H8" s="136" t="s">
        <v>111</v>
      </c>
      <c r="I8" s="137"/>
      <c r="J8" s="137"/>
      <c r="K8" s="137"/>
      <c r="L8" s="137"/>
      <c r="M8" s="137"/>
      <c r="N8" s="137"/>
      <c r="O8" s="136" t="s">
        <v>111</v>
      </c>
      <c r="P8" s="137"/>
      <c r="Q8" s="137"/>
      <c r="R8" s="137"/>
      <c r="S8" s="137"/>
      <c r="T8" s="137"/>
      <c r="U8" s="137"/>
      <c r="V8" s="136" t="s">
        <v>111</v>
      </c>
      <c r="W8" s="137"/>
      <c r="X8" s="137"/>
      <c r="Y8" s="137"/>
      <c r="Z8" s="137"/>
      <c r="AA8" s="137"/>
      <c r="AB8" s="137"/>
      <c r="AC8" s="136" t="s">
        <v>111</v>
      </c>
      <c r="AD8" s="137"/>
      <c r="AE8" s="137"/>
      <c r="AF8" s="137"/>
      <c r="AG8" s="137"/>
      <c r="AH8" s="137"/>
      <c r="AI8" s="137"/>
      <c r="AJ8" s="136" t="s">
        <v>111</v>
      </c>
      <c r="AK8" s="137"/>
      <c r="AL8" s="137"/>
      <c r="AM8" s="137"/>
      <c r="AN8" s="137"/>
      <c r="AO8" s="137"/>
      <c r="AP8" s="137"/>
      <c r="AQ8" s="136" t="s">
        <v>111</v>
      </c>
      <c r="AR8" s="137"/>
      <c r="AS8" s="137"/>
      <c r="AT8" s="137"/>
      <c r="AU8" s="137"/>
      <c r="AV8" s="137"/>
      <c r="AW8" s="137"/>
      <c r="AX8" s="136" t="s">
        <v>111</v>
      </c>
      <c r="AY8" s="137"/>
      <c r="AZ8" s="137"/>
      <c r="BA8" s="137"/>
      <c r="BB8" s="137"/>
      <c r="BC8" s="137"/>
      <c r="BD8" s="137"/>
      <c r="BE8" s="136" t="s">
        <v>111</v>
      </c>
      <c r="BF8" s="137"/>
      <c r="BG8" s="137"/>
      <c r="BH8" s="137"/>
      <c r="BI8" s="137"/>
      <c r="BJ8" s="137"/>
      <c r="BK8" s="137"/>
      <c r="BL8" s="136" t="s">
        <v>111</v>
      </c>
      <c r="BM8" s="137"/>
      <c r="BN8" s="137"/>
      <c r="BO8" s="137"/>
      <c r="BP8" s="137"/>
      <c r="BQ8" s="137"/>
      <c r="BR8" s="137"/>
      <c r="BS8" s="136" t="s">
        <v>111</v>
      </c>
      <c r="BT8" s="137"/>
      <c r="BU8" s="137"/>
      <c r="BV8" s="137"/>
      <c r="BW8" s="137"/>
      <c r="BX8" s="137"/>
      <c r="BY8" s="137"/>
      <c r="BZ8" s="136" t="s">
        <v>111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C22+C57</f>
        <v>1431847</v>
      </c>
      <c r="D21" s="102">
        <f t="shared" ref="D21:E21" si="0">D22+D57</f>
        <v>0</v>
      </c>
      <c r="E21" s="102">
        <f t="shared" si="0"/>
        <v>4473.8899999999994</v>
      </c>
      <c r="F21" s="102">
        <f>C21+D21-E21</f>
        <v>1427373.11</v>
      </c>
      <c r="G21" s="103"/>
      <c r="H21" s="100" t="s">
        <v>28</v>
      </c>
      <c r="I21" s="101" t="s">
        <v>29</v>
      </c>
      <c r="J21" s="102">
        <f>J22+J57</f>
        <v>1427373.11</v>
      </c>
      <c r="K21" s="102">
        <f t="shared" ref="K21" si="1">K22+K57</f>
        <v>315</v>
      </c>
      <c r="L21" s="102">
        <f t="shared" ref="L21" si="2">L22+L57</f>
        <v>226223.85</v>
      </c>
      <c r="M21" s="102">
        <f>J21+K21-L21</f>
        <v>1201464.26</v>
      </c>
      <c r="O21" s="100" t="s">
        <v>28</v>
      </c>
      <c r="P21" s="101" t="s">
        <v>29</v>
      </c>
      <c r="Q21" s="102">
        <f>Q22+Q57</f>
        <v>1201464.2599999998</v>
      </c>
      <c r="R21" s="102">
        <f t="shared" ref="R21" si="3">R22+R57</f>
        <v>351196</v>
      </c>
      <c r="S21" s="102">
        <f t="shared" ref="S21" si="4">S22+S57</f>
        <v>5058.63</v>
      </c>
      <c r="T21" s="102">
        <f>Q21+R21-S21</f>
        <v>1547601.63</v>
      </c>
      <c r="V21" s="100" t="s">
        <v>28</v>
      </c>
      <c r="W21" s="101" t="s">
        <v>29</v>
      </c>
      <c r="X21" s="102">
        <f>X22+X57</f>
        <v>1547601.63</v>
      </c>
      <c r="Y21" s="102">
        <f t="shared" ref="Y21" si="5">Y22+Y57</f>
        <v>1200000</v>
      </c>
      <c r="Z21" s="102">
        <f t="shared" ref="Z21" si="6">Z22+Z57</f>
        <v>227343.53</v>
      </c>
      <c r="AA21" s="102">
        <f>X21+Y21-Z21</f>
        <v>2520258.1</v>
      </c>
      <c r="AC21" s="100" t="s">
        <v>28</v>
      </c>
      <c r="AD21" s="101" t="s">
        <v>29</v>
      </c>
      <c r="AE21" s="102">
        <f>AE22+AE57</f>
        <v>2520438.1</v>
      </c>
      <c r="AF21" s="102">
        <f t="shared" ref="AF21" si="7">AF22+AF57</f>
        <v>2100000</v>
      </c>
      <c r="AG21" s="102">
        <f t="shared" ref="AG21" si="8">AG22+AG57</f>
        <v>168331.59</v>
      </c>
      <c r="AH21" s="102">
        <f>AE21+AF21-AG21</f>
        <v>4452106.51</v>
      </c>
      <c r="AJ21" s="100" t="s">
        <v>28</v>
      </c>
      <c r="AK21" s="101" t="s">
        <v>29</v>
      </c>
      <c r="AL21" s="102">
        <f>AL22+AL57</f>
        <v>4452106.51</v>
      </c>
      <c r="AM21" s="102">
        <f t="shared" ref="AM21" si="9">AM22+AM57</f>
        <v>757602</v>
      </c>
      <c r="AN21" s="102">
        <f t="shared" ref="AN21" si="10">AN22+AN57</f>
        <v>24947.27</v>
      </c>
      <c r="AO21" s="102">
        <f>AL21+AM21-AN21</f>
        <v>5184761.24</v>
      </c>
      <c r="AQ21" s="100" t="s">
        <v>28</v>
      </c>
      <c r="AR21" s="101" t="s">
        <v>29</v>
      </c>
      <c r="AS21" s="102">
        <f>AS22+AS57</f>
        <v>5184761.24</v>
      </c>
      <c r="AT21" s="102">
        <f t="shared" ref="AT21" si="11">AT22+AT57</f>
        <v>250000</v>
      </c>
      <c r="AU21" s="102">
        <f t="shared" ref="AU21" si="12">AU22+AU57</f>
        <v>6842.44</v>
      </c>
      <c r="AV21" s="102">
        <f>AS21+AT21-AU21</f>
        <v>5427918.7999999998</v>
      </c>
      <c r="AX21" s="100" t="s">
        <v>28</v>
      </c>
      <c r="AY21" s="101" t="s">
        <v>29</v>
      </c>
      <c r="AZ21" s="102">
        <f>AZ22+AZ57</f>
        <v>5427918.7999999998</v>
      </c>
      <c r="BA21" s="102">
        <f t="shared" ref="BA21" si="13">BA22+BA57</f>
        <v>500000</v>
      </c>
      <c r="BB21" s="102">
        <f t="shared" ref="BB21" si="14">BB22+BB57</f>
        <v>0</v>
      </c>
      <c r="BC21" s="102">
        <f>AZ21+BA21-BB21</f>
        <v>5927918.7999999998</v>
      </c>
      <c r="BE21" s="100" t="s">
        <v>28</v>
      </c>
      <c r="BF21" s="101" t="s">
        <v>29</v>
      </c>
      <c r="BG21" s="102">
        <f>BG22+BG57</f>
        <v>5927918.7999999998</v>
      </c>
      <c r="BH21" s="102">
        <f t="shared" ref="BH21" si="15">BH22+BH57</f>
        <v>412771</v>
      </c>
      <c r="BI21" s="102">
        <f t="shared" ref="BI21" si="16">BI22+BI57</f>
        <v>0</v>
      </c>
      <c r="BJ21" s="102">
        <f>BG21+BH21-BI21</f>
        <v>6340689.7999999998</v>
      </c>
      <c r="BL21" s="100" t="s">
        <v>28</v>
      </c>
      <c r="BM21" s="101" t="s">
        <v>29</v>
      </c>
      <c r="BN21" s="102">
        <f>BN22+BN57</f>
        <v>6340689.7999999998</v>
      </c>
      <c r="BO21" s="102">
        <f t="shared" ref="BO21" si="17">BO22+BO57</f>
        <v>0</v>
      </c>
      <c r="BP21" s="102">
        <f t="shared" ref="BP21" si="18">BP22+BP57</f>
        <v>0</v>
      </c>
      <c r="BQ21" s="102">
        <f>BN21+BO21-BP21</f>
        <v>6340689.7999999998</v>
      </c>
      <c r="BS21" s="100" t="s">
        <v>28</v>
      </c>
      <c r="BT21" s="101" t="s">
        <v>29</v>
      </c>
      <c r="BU21" s="102">
        <f>BU22+BU57</f>
        <v>6340689.7999999998</v>
      </c>
      <c r="BV21" s="102">
        <f t="shared" ref="BV21" si="19">BV22+BV57</f>
        <v>0</v>
      </c>
      <c r="BW21" s="102">
        <f t="shared" ref="BW21" si="20">BW22+BW57</f>
        <v>0</v>
      </c>
      <c r="BX21" s="102">
        <f>BU21+BV21-BW21</f>
        <v>6340689.7999999998</v>
      </c>
      <c r="BZ21" s="100" t="s">
        <v>28</v>
      </c>
      <c r="CA21" s="101" t="s">
        <v>29</v>
      </c>
      <c r="CB21" s="102">
        <f>CB22+CB57</f>
        <v>6340689.7999999998</v>
      </c>
      <c r="CC21" s="102">
        <f t="shared" ref="CC21" si="21">CC22+CC57</f>
        <v>0</v>
      </c>
      <c r="CD21" s="102">
        <f t="shared" ref="CD21" si="22">CD22+CD57</f>
        <v>0</v>
      </c>
      <c r="CE21" s="102">
        <f>CB21+CC21-CD21</f>
        <v>6340689.7999999998</v>
      </c>
    </row>
    <row r="22" spans="1:83" s="96" customFormat="1" ht="36" customHeight="1" thickBot="1">
      <c r="A22" s="92" t="s">
        <v>121</v>
      </c>
      <c r="B22" s="93">
        <v>2000</v>
      </c>
      <c r="C22" s="94">
        <f>C23+C55</f>
        <v>1431847</v>
      </c>
      <c r="D22" s="94">
        <f t="shared" ref="D22:E22" si="23">D23+D55</f>
        <v>0</v>
      </c>
      <c r="E22" s="94">
        <f t="shared" si="23"/>
        <v>4473.8899999999994</v>
      </c>
      <c r="F22" s="95">
        <f t="shared" ref="F22:F24" si="24">C22+D22-E22</f>
        <v>1427373.11</v>
      </c>
      <c r="H22" s="92" t="s">
        <v>121</v>
      </c>
      <c r="I22" s="93">
        <v>2000</v>
      </c>
      <c r="J22" s="94">
        <f>J23+J55</f>
        <v>1427373.11</v>
      </c>
      <c r="K22" s="94">
        <f t="shared" ref="K22" si="25">K23+K55</f>
        <v>315</v>
      </c>
      <c r="L22" s="94">
        <f t="shared" ref="L22" si="26">L23+L55</f>
        <v>226223.85</v>
      </c>
      <c r="M22" s="95">
        <f t="shared" ref="M22:M24" si="27">J22+K22-L22</f>
        <v>1201464.26</v>
      </c>
      <c r="O22" s="92" t="s">
        <v>121</v>
      </c>
      <c r="P22" s="93">
        <v>2000</v>
      </c>
      <c r="Q22" s="94">
        <f>Q23+Q55</f>
        <v>1201464.2599999998</v>
      </c>
      <c r="R22" s="94">
        <f t="shared" ref="R22" si="28">R23+R55</f>
        <v>0</v>
      </c>
      <c r="S22" s="94">
        <f t="shared" ref="S22" si="29">S23+S55</f>
        <v>5058.63</v>
      </c>
      <c r="T22" s="95">
        <f t="shared" ref="T22:T24" si="30">Q22+R22-S22</f>
        <v>1196405.6299999999</v>
      </c>
      <c r="V22" s="92" t="s">
        <v>121</v>
      </c>
      <c r="W22" s="93">
        <v>2000</v>
      </c>
      <c r="X22" s="94">
        <f>X23+X55</f>
        <v>1196405.6299999999</v>
      </c>
      <c r="Y22" s="94">
        <f t="shared" ref="Y22" si="31">Y23+Y55</f>
        <v>0</v>
      </c>
      <c r="Z22" s="94">
        <f t="shared" ref="Z22" si="32">Z23+Z55</f>
        <v>227343.53</v>
      </c>
      <c r="AA22" s="95">
        <f t="shared" ref="AA22:AA24" si="33">X22+Y22-Z22</f>
        <v>969062.09999999986</v>
      </c>
      <c r="AC22" s="92" t="s">
        <v>121</v>
      </c>
      <c r="AD22" s="93">
        <v>2000</v>
      </c>
      <c r="AE22" s="94">
        <f>AE23+AE55</f>
        <v>969242.1</v>
      </c>
      <c r="AF22" s="94">
        <f t="shared" ref="AF22" si="34">AF23+AF55</f>
        <v>0</v>
      </c>
      <c r="AG22" s="94">
        <f t="shared" ref="AG22" si="35">AG23+AG55</f>
        <v>168331.59</v>
      </c>
      <c r="AH22" s="95">
        <f t="shared" ref="AH22:AH24" si="36">AE22+AF22-AG22</f>
        <v>800910.51</v>
      </c>
      <c r="AJ22" s="92" t="s">
        <v>121</v>
      </c>
      <c r="AK22" s="93">
        <v>2000</v>
      </c>
      <c r="AL22" s="94">
        <f>AL23+AL55</f>
        <v>800910.51</v>
      </c>
      <c r="AM22" s="94">
        <f t="shared" ref="AM22" si="37">AM23+AM55</f>
        <v>0</v>
      </c>
      <c r="AN22" s="94">
        <f t="shared" ref="AN22" si="38">AN23+AN55</f>
        <v>24947.27</v>
      </c>
      <c r="AO22" s="95">
        <f t="shared" ref="AO22:AO24" si="39">AL22+AM22-AN22</f>
        <v>775963.24</v>
      </c>
      <c r="AQ22" s="92" t="s">
        <v>121</v>
      </c>
      <c r="AR22" s="93">
        <v>2000</v>
      </c>
      <c r="AS22" s="94">
        <f>AS23+AS55</f>
        <v>775963.23999999987</v>
      </c>
      <c r="AT22" s="94">
        <f t="shared" ref="AT22" si="40">AT23+AT55</f>
        <v>0</v>
      </c>
      <c r="AU22" s="94">
        <f t="shared" ref="AU22" si="41">AU23+AU55</f>
        <v>6842.44</v>
      </c>
      <c r="AV22" s="95">
        <f t="shared" ref="AV22:AV24" si="42">AS22+AT22-AU22</f>
        <v>769120.79999999993</v>
      </c>
      <c r="AX22" s="92" t="s">
        <v>121</v>
      </c>
      <c r="AY22" s="93">
        <v>2000</v>
      </c>
      <c r="AZ22" s="94">
        <f>AZ23+AZ55</f>
        <v>769120.8</v>
      </c>
      <c r="BA22" s="94">
        <f t="shared" ref="BA22" si="43">BA23+BA55</f>
        <v>0</v>
      </c>
      <c r="BB22" s="94">
        <f t="shared" ref="BB22" si="44">BB23+BB55</f>
        <v>0</v>
      </c>
      <c r="BC22" s="95">
        <f t="shared" ref="BC22:BC24" si="45">AZ22+BA22-BB22</f>
        <v>769120.8</v>
      </c>
      <c r="BE22" s="92" t="s">
        <v>121</v>
      </c>
      <c r="BF22" s="93">
        <v>2000</v>
      </c>
      <c r="BG22" s="94">
        <f>BG23+BG55</f>
        <v>769120.8</v>
      </c>
      <c r="BH22" s="94">
        <f t="shared" ref="BH22" si="46">BH23+BH55</f>
        <v>0</v>
      </c>
      <c r="BI22" s="94">
        <f t="shared" ref="BI22" si="47">BI23+BI55</f>
        <v>0</v>
      </c>
      <c r="BJ22" s="95">
        <f t="shared" ref="BJ22:BJ24" si="48">BG22+BH22-BI22</f>
        <v>769120.8</v>
      </c>
      <c r="BL22" s="92" t="s">
        <v>121</v>
      </c>
      <c r="BM22" s="93">
        <v>2000</v>
      </c>
      <c r="BN22" s="94">
        <f>BN23+BN55</f>
        <v>769120.8</v>
      </c>
      <c r="BO22" s="94">
        <f t="shared" ref="BO22" si="49">BO23+BO55</f>
        <v>0</v>
      </c>
      <c r="BP22" s="94">
        <f t="shared" ref="BP22" si="50">BP23+BP55</f>
        <v>0</v>
      </c>
      <c r="BQ22" s="95">
        <f t="shared" ref="BQ22:BQ24" si="51">BN22+BO22-BP22</f>
        <v>769120.8</v>
      </c>
      <c r="BS22" s="92" t="s">
        <v>121</v>
      </c>
      <c r="BT22" s="93">
        <v>2000</v>
      </c>
      <c r="BU22" s="94">
        <f>BU23+BU55</f>
        <v>769120.8</v>
      </c>
      <c r="BV22" s="94">
        <f t="shared" ref="BV22" si="52">BV23+BV55</f>
        <v>0</v>
      </c>
      <c r="BW22" s="94">
        <f t="shared" ref="BW22" si="53">BW23+BW55</f>
        <v>0</v>
      </c>
      <c r="BX22" s="95">
        <f t="shared" ref="BX22:BX24" si="54">BU22+BV22-BW22</f>
        <v>769120.8</v>
      </c>
      <c r="BZ22" s="92" t="s">
        <v>121</v>
      </c>
      <c r="CA22" s="93">
        <v>2000</v>
      </c>
      <c r="CB22" s="94">
        <f>CB23+CB55</f>
        <v>769120.8</v>
      </c>
      <c r="CC22" s="94">
        <f t="shared" ref="CC22" si="55">CC23+CC55</f>
        <v>0</v>
      </c>
      <c r="CD22" s="94">
        <f t="shared" ref="CD22" si="56">CD23+CD55</f>
        <v>0</v>
      </c>
      <c r="CE22" s="95">
        <f t="shared" ref="CE22:CE24" si="57">CB22+CC22-CD22</f>
        <v>769120.8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C24+C31+C32+C49</f>
        <v>1429253</v>
      </c>
      <c r="D23" s="107">
        <f t="shared" ref="D23:E23" si="58">D24+D31+D32+D49</f>
        <v>0</v>
      </c>
      <c r="E23" s="107">
        <f t="shared" si="58"/>
        <v>4473.8899999999994</v>
      </c>
      <c r="F23" s="107">
        <f t="shared" si="24"/>
        <v>1424779.11</v>
      </c>
      <c r="H23" s="105" t="s">
        <v>30</v>
      </c>
      <c r="I23" s="106">
        <v>2200</v>
      </c>
      <c r="J23" s="107">
        <f>J24+J31+J32+J49</f>
        <v>1424779.11</v>
      </c>
      <c r="K23" s="107">
        <f t="shared" ref="K23" si="59">K24+K31+K32+K49</f>
        <v>315</v>
      </c>
      <c r="L23" s="107">
        <f t="shared" ref="L23" si="60">L24+L31+L32+L49</f>
        <v>226223.85</v>
      </c>
      <c r="M23" s="107">
        <f t="shared" si="27"/>
        <v>1198870.26</v>
      </c>
      <c r="O23" s="105" t="s">
        <v>30</v>
      </c>
      <c r="P23" s="106">
        <v>2200</v>
      </c>
      <c r="Q23" s="107">
        <f>Q24+Q31+Q32+Q49</f>
        <v>1198870.2599999998</v>
      </c>
      <c r="R23" s="107">
        <f t="shared" ref="R23" si="61">R24+R31+R32+R49</f>
        <v>0</v>
      </c>
      <c r="S23" s="107">
        <f t="shared" ref="S23" si="62">S24+S31+S32+S49</f>
        <v>5058.63</v>
      </c>
      <c r="T23" s="107">
        <f t="shared" si="30"/>
        <v>1193811.6299999999</v>
      </c>
      <c r="V23" s="105" t="s">
        <v>30</v>
      </c>
      <c r="W23" s="106">
        <v>2200</v>
      </c>
      <c r="X23" s="107">
        <f>X24+X31+X32+X49</f>
        <v>1193811.6299999999</v>
      </c>
      <c r="Y23" s="107">
        <f t="shared" ref="Y23" si="63">Y24+Y31+Y32+Y49</f>
        <v>0</v>
      </c>
      <c r="Z23" s="107">
        <f t="shared" ref="Z23" si="64">Z24+Z31+Z32+Z49</f>
        <v>227343.53</v>
      </c>
      <c r="AA23" s="107">
        <f t="shared" si="33"/>
        <v>966468.09999999986</v>
      </c>
      <c r="AC23" s="105" t="s">
        <v>30</v>
      </c>
      <c r="AD23" s="106">
        <v>2200</v>
      </c>
      <c r="AE23" s="107">
        <f>AE24+AE31+AE32+AE49</f>
        <v>966648.1</v>
      </c>
      <c r="AF23" s="107">
        <f t="shared" ref="AF23" si="65">AF24+AF31+AF32+AF49</f>
        <v>0</v>
      </c>
      <c r="AG23" s="107">
        <f t="shared" ref="AG23" si="66">AG24+AG31+AG32+AG49</f>
        <v>168331.59</v>
      </c>
      <c r="AH23" s="107">
        <f t="shared" si="36"/>
        <v>798316.51</v>
      </c>
      <c r="AJ23" s="105" t="s">
        <v>30</v>
      </c>
      <c r="AK23" s="106">
        <v>2200</v>
      </c>
      <c r="AL23" s="107">
        <f>AL24+AL31+AL32+AL49</f>
        <v>798316.51</v>
      </c>
      <c r="AM23" s="107">
        <f t="shared" ref="AM23" si="67">AM24+AM31+AM32+AM49</f>
        <v>0</v>
      </c>
      <c r="AN23" s="107">
        <f t="shared" ref="AN23" si="68">AN24+AN31+AN32+AN49</f>
        <v>24947.27</v>
      </c>
      <c r="AO23" s="107">
        <f t="shared" si="39"/>
        <v>773369.24</v>
      </c>
      <c r="AQ23" s="105" t="s">
        <v>30</v>
      </c>
      <c r="AR23" s="106">
        <v>2200</v>
      </c>
      <c r="AS23" s="107">
        <f>AS24+AS31+AS32+AS49</f>
        <v>773369.23999999987</v>
      </c>
      <c r="AT23" s="107">
        <f t="shared" ref="AT23" si="69">AT24+AT31+AT32+AT49</f>
        <v>0</v>
      </c>
      <c r="AU23" s="107">
        <f t="shared" ref="AU23" si="70">AU24+AU31+AU32+AU49</f>
        <v>6842.44</v>
      </c>
      <c r="AV23" s="107">
        <f t="shared" si="42"/>
        <v>766526.79999999993</v>
      </c>
      <c r="AX23" s="105" t="s">
        <v>30</v>
      </c>
      <c r="AY23" s="106">
        <v>2200</v>
      </c>
      <c r="AZ23" s="107">
        <f>AZ24+AZ31+AZ32+AZ49</f>
        <v>766526.8</v>
      </c>
      <c r="BA23" s="107">
        <f t="shared" ref="BA23" si="71">BA24+BA31+BA32+BA49</f>
        <v>0</v>
      </c>
      <c r="BB23" s="107">
        <f t="shared" ref="BB23" si="72">BB24+BB31+BB32+BB49</f>
        <v>0</v>
      </c>
      <c r="BC23" s="107">
        <f t="shared" si="45"/>
        <v>766526.8</v>
      </c>
      <c r="BE23" s="105" t="s">
        <v>30</v>
      </c>
      <c r="BF23" s="106">
        <v>2200</v>
      </c>
      <c r="BG23" s="107">
        <f>BG24+BG31+BG32+BG49</f>
        <v>766526.8</v>
      </c>
      <c r="BH23" s="107">
        <f t="shared" ref="BH23" si="73">BH24+BH31+BH32+BH49</f>
        <v>0</v>
      </c>
      <c r="BI23" s="107">
        <f t="shared" ref="BI23" si="74">BI24+BI31+BI32+BI49</f>
        <v>0</v>
      </c>
      <c r="BJ23" s="107">
        <f t="shared" si="48"/>
        <v>766526.8</v>
      </c>
      <c r="BL23" s="105" t="s">
        <v>30</v>
      </c>
      <c r="BM23" s="106">
        <v>2200</v>
      </c>
      <c r="BN23" s="107">
        <f>BN24+BN31+BN32+BN49</f>
        <v>766526.8</v>
      </c>
      <c r="BO23" s="107">
        <f t="shared" ref="BO23" si="75">BO24+BO31+BO32+BO49</f>
        <v>0</v>
      </c>
      <c r="BP23" s="107">
        <f t="shared" ref="BP23" si="76">BP24+BP31+BP32+BP49</f>
        <v>0</v>
      </c>
      <c r="BQ23" s="107">
        <f t="shared" si="51"/>
        <v>766526.8</v>
      </c>
      <c r="BS23" s="105" t="s">
        <v>30</v>
      </c>
      <c r="BT23" s="106">
        <v>2200</v>
      </c>
      <c r="BU23" s="107">
        <f>BU24+BU31+BU32+BU49</f>
        <v>766526.8</v>
      </c>
      <c r="BV23" s="107">
        <f t="shared" ref="BV23" si="77">BV24+BV31+BV32+BV49</f>
        <v>0</v>
      </c>
      <c r="BW23" s="107">
        <f t="shared" ref="BW23" si="78">BW24+BW31+BW32+BW49</f>
        <v>0</v>
      </c>
      <c r="BX23" s="107">
        <f t="shared" si="54"/>
        <v>766526.8</v>
      </c>
      <c r="BZ23" s="105" t="s">
        <v>30</v>
      </c>
      <c r="CA23" s="106">
        <v>2200</v>
      </c>
      <c r="CB23" s="107">
        <f>CB24+CB31+CB32+CB49</f>
        <v>766526.8</v>
      </c>
      <c r="CC23" s="107">
        <f t="shared" ref="CC23" si="79">CC24+CC31+CC32+CC49</f>
        <v>0</v>
      </c>
      <c r="CD23" s="107">
        <f t="shared" ref="CD23" si="80">CD24+CD31+CD32+CD49</f>
        <v>0</v>
      </c>
      <c r="CE23" s="107">
        <f t="shared" si="57"/>
        <v>766526.8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4420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4420</v>
      </c>
      <c r="H24" s="37" t="s">
        <v>31</v>
      </c>
      <c r="I24" s="42">
        <v>2210</v>
      </c>
      <c r="J24" s="43">
        <f>SUM(J25:J31)</f>
        <v>4420</v>
      </c>
      <c r="K24" s="43">
        <f t="shared" ref="K24" si="82">SUM(K25:K31)</f>
        <v>0</v>
      </c>
      <c r="L24" s="123">
        <f t="shared" ref="L24" si="83">SUM(L25:L31)</f>
        <v>250</v>
      </c>
      <c r="M24" s="47">
        <f t="shared" si="27"/>
        <v>4170</v>
      </c>
      <c r="O24" s="37" t="s">
        <v>31</v>
      </c>
      <c r="P24" s="42">
        <v>2210</v>
      </c>
      <c r="Q24" s="43">
        <f>SUM(Q25:Q31)</f>
        <v>4170</v>
      </c>
      <c r="R24" s="43">
        <f t="shared" ref="R24" si="84">SUM(R25:R31)</f>
        <v>0</v>
      </c>
      <c r="S24" s="43">
        <f t="shared" ref="S24" si="85">SUM(S25:S31)</f>
        <v>0</v>
      </c>
      <c r="T24" s="47">
        <f t="shared" si="30"/>
        <v>4170</v>
      </c>
      <c r="V24" s="37" t="s">
        <v>31</v>
      </c>
      <c r="W24" s="42">
        <v>2210</v>
      </c>
      <c r="X24" s="43">
        <f>SUM(X25:X31)</f>
        <v>4170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4170</v>
      </c>
      <c r="AC24" s="37" t="s">
        <v>31</v>
      </c>
      <c r="AD24" s="42">
        <v>2210</v>
      </c>
      <c r="AE24" s="43">
        <f>SUM(AE25:AE31)</f>
        <v>4170</v>
      </c>
      <c r="AF24" s="43">
        <f t="shared" ref="AF24" si="88">SUM(AF25:AF31)</f>
        <v>0</v>
      </c>
      <c r="AG24" s="43">
        <f t="shared" ref="AG24" si="89">SUM(AG25:AG31)</f>
        <v>3380</v>
      </c>
      <c r="AH24" s="47">
        <f t="shared" si="36"/>
        <v>790</v>
      </c>
      <c r="AJ24" s="37" t="s">
        <v>31</v>
      </c>
      <c r="AK24" s="42">
        <v>2210</v>
      </c>
      <c r="AL24" s="43">
        <f>SUM(AL25:AL31)</f>
        <v>790</v>
      </c>
      <c r="AM24" s="43">
        <f t="shared" ref="AM24" si="90">SUM(AM25:AM31)</f>
        <v>0</v>
      </c>
      <c r="AN24" s="43">
        <f t="shared" ref="AN24" si="91">SUM(AN25:AN31)</f>
        <v>0</v>
      </c>
      <c r="AO24" s="47">
        <f t="shared" si="39"/>
        <v>790</v>
      </c>
      <c r="AQ24" s="37" t="s">
        <v>31</v>
      </c>
      <c r="AR24" s="42">
        <v>2210</v>
      </c>
      <c r="AS24" s="43">
        <f>SUM(AS25:AS31)</f>
        <v>790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790</v>
      </c>
      <c r="AX24" s="37" t="s">
        <v>31</v>
      </c>
      <c r="AY24" s="42">
        <v>2210</v>
      </c>
      <c r="AZ24" s="43">
        <f>SUM(AZ25:AZ31)</f>
        <v>790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790</v>
      </c>
      <c r="BE24" s="37" t="s">
        <v>31</v>
      </c>
      <c r="BF24" s="42">
        <v>2210</v>
      </c>
      <c r="BG24" s="43">
        <f>SUM(BG25:BG31)</f>
        <v>790</v>
      </c>
      <c r="BH24" s="43">
        <f t="shared" ref="BH24" si="96">SUM(BH25:BH31)</f>
        <v>0</v>
      </c>
      <c r="BI24" s="43">
        <f t="shared" ref="BI24" si="97">SUM(BI25:BI31)</f>
        <v>0</v>
      </c>
      <c r="BJ24" s="47">
        <f t="shared" si="48"/>
        <v>790</v>
      </c>
      <c r="BL24" s="37" t="s">
        <v>31</v>
      </c>
      <c r="BM24" s="42">
        <v>2210</v>
      </c>
      <c r="BN24" s="43">
        <f>SUM(BN25:BN31)</f>
        <v>790</v>
      </c>
      <c r="BO24" s="43">
        <f t="shared" ref="BO24" si="98">SUM(BO25:BO31)</f>
        <v>0</v>
      </c>
      <c r="BP24" s="43">
        <f t="shared" ref="BP24" si="99">SUM(BP25:BP31)</f>
        <v>0</v>
      </c>
      <c r="BQ24" s="47">
        <f t="shared" si="51"/>
        <v>790</v>
      </c>
      <c r="BS24" s="37" t="s">
        <v>31</v>
      </c>
      <c r="BT24" s="42">
        <v>2210</v>
      </c>
      <c r="BU24" s="43">
        <f>SUM(BU25:BU31)</f>
        <v>790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790</v>
      </c>
      <c r="BZ24" s="37" t="s">
        <v>31</v>
      </c>
      <c r="CA24" s="42">
        <v>2210</v>
      </c>
      <c r="CB24" s="43">
        <f>SUM(CB25:CB31)</f>
        <v>790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790</v>
      </c>
    </row>
    <row r="25" spans="1:83" s="32" customFormat="1" ht="15.75" customHeight="1" thickBot="1">
      <c r="A25" s="40" t="s">
        <v>122</v>
      </c>
      <c r="B25" s="44">
        <v>2210</v>
      </c>
      <c r="C25" s="38">
        <v>3380</v>
      </c>
      <c r="D25" s="39"/>
      <c r="E25" s="39"/>
      <c r="F25" s="33">
        <f>C25+D25-E25</f>
        <v>3380</v>
      </c>
      <c r="H25" s="40" t="s">
        <v>122</v>
      </c>
      <c r="I25" s="44">
        <v>2210</v>
      </c>
      <c r="J25" s="50">
        <f t="shared" ref="J25:J64" si="104">F25</f>
        <v>3380</v>
      </c>
      <c r="K25" s="39"/>
      <c r="L25" s="122"/>
      <c r="M25" s="33">
        <f>J25+K25-L25</f>
        <v>3380</v>
      </c>
      <c r="O25" s="40" t="s">
        <v>122</v>
      </c>
      <c r="P25" s="44">
        <v>2210</v>
      </c>
      <c r="Q25" s="50">
        <f t="shared" ref="Q25:Q64" si="105">M25</f>
        <v>3380</v>
      </c>
      <c r="R25" s="39"/>
      <c r="S25" s="39"/>
      <c r="T25" s="33">
        <f>Q25+R25-S25</f>
        <v>3380</v>
      </c>
      <c r="V25" s="40" t="s">
        <v>122</v>
      </c>
      <c r="W25" s="44">
        <v>2210</v>
      </c>
      <c r="X25" s="50">
        <f t="shared" ref="X25:X64" si="106">T25</f>
        <v>3380</v>
      </c>
      <c r="Y25" s="39"/>
      <c r="Z25" s="39"/>
      <c r="AA25" s="33">
        <f>X25+Y25-Z25</f>
        <v>3380</v>
      </c>
      <c r="AC25" s="40" t="s">
        <v>122</v>
      </c>
      <c r="AD25" s="44">
        <v>2210</v>
      </c>
      <c r="AE25" s="50">
        <f t="shared" ref="AE25:AE64" si="107">AA25</f>
        <v>3380</v>
      </c>
      <c r="AF25" s="39"/>
      <c r="AG25" s="39">
        <v>3380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4" si="108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4" si="109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4" si="110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4" si="111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4" si="11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4" si="113">BQ25</f>
        <v>0</v>
      </c>
      <c r="BV25" s="39"/>
      <c r="BW25" s="39"/>
      <c r="BX25" s="33">
        <f>BU25+BV25-BW25</f>
        <v>0</v>
      </c>
      <c r="BY25" s="27"/>
      <c r="BZ25" s="40" t="s">
        <v>122</v>
      </c>
      <c r="CA25" s="44">
        <v>2210</v>
      </c>
      <c r="CB25" s="50">
        <f t="shared" ref="CB25:CB64" si="114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790</v>
      </c>
      <c r="D26" s="39"/>
      <c r="E26" s="39"/>
      <c r="F26" s="33">
        <f t="shared" ref="F26:F32" si="115">C26+D26-E26</f>
        <v>790</v>
      </c>
      <c r="H26" s="40" t="s">
        <v>123</v>
      </c>
      <c r="I26" s="44">
        <v>2210</v>
      </c>
      <c r="J26" s="50">
        <f t="shared" si="104"/>
        <v>790</v>
      </c>
      <c r="K26" s="39"/>
      <c r="L26" s="122"/>
      <c r="M26" s="33">
        <f t="shared" ref="M26:M32" si="116">J26+K26-L26</f>
        <v>790</v>
      </c>
      <c r="O26" s="40" t="s">
        <v>123</v>
      </c>
      <c r="P26" s="44">
        <v>2210</v>
      </c>
      <c r="Q26" s="50">
        <f t="shared" si="105"/>
        <v>790</v>
      </c>
      <c r="R26" s="39"/>
      <c r="S26" s="39"/>
      <c r="T26" s="33">
        <f t="shared" ref="T26:T32" si="117">Q26+R26-S26</f>
        <v>790</v>
      </c>
      <c r="V26" s="40" t="s">
        <v>123</v>
      </c>
      <c r="W26" s="44">
        <v>2210</v>
      </c>
      <c r="X26" s="50">
        <f t="shared" si="106"/>
        <v>790</v>
      </c>
      <c r="Y26" s="39"/>
      <c r="Z26" s="39"/>
      <c r="AA26" s="33">
        <f t="shared" ref="AA26:AA32" si="118">X26+Y26-Z26</f>
        <v>790</v>
      </c>
      <c r="AC26" s="40" t="s">
        <v>123</v>
      </c>
      <c r="AD26" s="44">
        <v>2210</v>
      </c>
      <c r="AE26" s="50">
        <f t="shared" si="107"/>
        <v>790</v>
      </c>
      <c r="AF26" s="39"/>
      <c r="AG26" s="39"/>
      <c r="AH26" s="33">
        <f t="shared" ref="AH26:AH32" si="119">AE26+AF26-AG26</f>
        <v>790</v>
      </c>
      <c r="AJ26" s="40" t="s">
        <v>123</v>
      </c>
      <c r="AK26" s="44">
        <v>2210</v>
      </c>
      <c r="AL26" s="50">
        <f t="shared" si="108"/>
        <v>790</v>
      </c>
      <c r="AM26" s="39"/>
      <c r="AN26" s="39"/>
      <c r="AO26" s="33">
        <f t="shared" ref="AO26:AO32" si="120">AL26+AM26-AN26</f>
        <v>790</v>
      </c>
      <c r="AQ26" s="40" t="s">
        <v>123</v>
      </c>
      <c r="AR26" s="44">
        <v>2210</v>
      </c>
      <c r="AS26" s="50">
        <f t="shared" si="109"/>
        <v>790</v>
      </c>
      <c r="AT26" s="39"/>
      <c r="AU26" s="122"/>
      <c r="AV26" s="33">
        <f t="shared" ref="AV26:AV32" si="121">AS26+AT26-AU26</f>
        <v>790</v>
      </c>
      <c r="AX26" s="40" t="s">
        <v>123</v>
      </c>
      <c r="AY26" s="44">
        <v>2210</v>
      </c>
      <c r="AZ26" s="50">
        <f t="shared" si="110"/>
        <v>790</v>
      </c>
      <c r="BA26" s="39"/>
      <c r="BB26" s="39"/>
      <c r="BC26" s="33">
        <f t="shared" ref="BC26:BC32" si="122">AZ26+BA26-BB26</f>
        <v>790</v>
      </c>
      <c r="BE26" s="40" t="s">
        <v>123</v>
      </c>
      <c r="BF26" s="44">
        <v>2210</v>
      </c>
      <c r="BG26" s="50">
        <f t="shared" si="111"/>
        <v>790</v>
      </c>
      <c r="BH26" s="39"/>
      <c r="BI26" s="39"/>
      <c r="BJ26" s="33">
        <f t="shared" ref="BJ26:BJ32" si="123">BG26+BH26-BI26</f>
        <v>790</v>
      </c>
      <c r="BL26" s="40" t="s">
        <v>123</v>
      </c>
      <c r="BM26" s="44">
        <v>2210</v>
      </c>
      <c r="BN26" s="50">
        <f t="shared" si="112"/>
        <v>790</v>
      </c>
      <c r="BO26" s="39"/>
      <c r="BP26" s="39"/>
      <c r="BQ26" s="33">
        <f t="shared" ref="BQ26:BQ32" si="124">BN26+BO26-BP26</f>
        <v>790</v>
      </c>
      <c r="BS26" s="40" t="s">
        <v>123</v>
      </c>
      <c r="BT26" s="44">
        <v>2210</v>
      </c>
      <c r="BU26" s="50">
        <f t="shared" si="113"/>
        <v>790</v>
      </c>
      <c r="BV26" s="39"/>
      <c r="BW26" s="39"/>
      <c r="BX26" s="33">
        <f t="shared" ref="BX26:BX32" si="125">BU26+BV26-BW26</f>
        <v>790</v>
      </c>
      <c r="BY26" s="27"/>
      <c r="BZ26" s="40" t="s">
        <v>123</v>
      </c>
      <c r="CA26" s="44">
        <v>2210</v>
      </c>
      <c r="CB26" s="50">
        <f t="shared" si="114"/>
        <v>790</v>
      </c>
      <c r="CC26" s="39"/>
      <c r="CD26" s="39"/>
      <c r="CE26" s="33">
        <f t="shared" ref="CE26:CE32" si="126">CB26+CC26-CD26</f>
        <v>790</v>
      </c>
    </row>
    <row r="27" spans="1:83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115"/>
        <v>0</v>
      </c>
      <c r="H27" s="34" t="s">
        <v>143</v>
      </c>
      <c r="I27" s="35">
        <v>2210</v>
      </c>
      <c r="J27" s="41">
        <f t="shared" si="104"/>
        <v>0</v>
      </c>
      <c r="K27" s="46"/>
      <c r="L27" s="122"/>
      <c r="M27" s="33">
        <f t="shared" si="116"/>
        <v>0</v>
      </c>
      <c r="O27" s="34" t="s">
        <v>143</v>
      </c>
      <c r="P27" s="35">
        <v>2210</v>
      </c>
      <c r="Q27" s="41">
        <f t="shared" si="105"/>
        <v>0</v>
      </c>
      <c r="R27" s="46"/>
      <c r="S27" s="46"/>
      <c r="T27" s="33">
        <f t="shared" si="117"/>
        <v>0</v>
      </c>
      <c r="V27" s="34" t="s">
        <v>143</v>
      </c>
      <c r="W27" s="35">
        <v>2210</v>
      </c>
      <c r="X27" s="41">
        <f t="shared" si="106"/>
        <v>0</v>
      </c>
      <c r="Y27" s="46"/>
      <c r="Z27" s="46"/>
      <c r="AA27" s="33">
        <f t="shared" si="118"/>
        <v>0</v>
      </c>
      <c r="AC27" s="34" t="s">
        <v>143</v>
      </c>
      <c r="AD27" s="35">
        <v>2210</v>
      </c>
      <c r="AE27" s="41">
        <f t="shared" si="107"/>
        <v>0</v>
      </c>
      <c r="AF27" s="46"/>
      <c r="AG27" s="46"/>
      <c r="AH27" s="33">
        <f t="shared" si="119"/>
        <v>0</v>
      </c>
      <c r="AJ27" s="34" t="s">
        <v>143</v>
      </c>
      <c r="AK27" s="35">
        <v>2210</v>
      </c>
      <c r="AL27" s="41">
        <f t="shared" si="108"/>
        <v>0</v>
      </c>
      <c r="AM27" s="46"/>
      <c r="AN27" s="46"/>
      <c r="AO27" s="33">
        <f t="shared" si="120"/>
        <v>0</v>
      </c>
      <c r="AQ27" s="34" t="s">
        <v>143</v>
      </c>
      <c r="AR27" s="35">
        <v>2210</v>
      </c>
      <c r="AS27" s="41">
        <f t="shared" si="109"/>
        <v>0</v>
      </c>
      <c r="AT27" s="46"/>
      <c r="AU27" s="122"/>
      <c r="AV27" s="33">
        <f t="shared" si="121"/>
        <v>0</v>
      </c>
      <c r="AX27" s="34" t="s">
        <v>143</v>
      </c>
      <c r="AY27" s="35">
        <v>2210</v>
      </c>
      <c r="AZ27" s="41">
        <f t="shared" si="110"/>
        <v>0</v>
      </c>
      <c r="BA27" s="46"/>
      <c r="BB27" s="46"/>
      <c r="BC27" s="33">
        <f t="shared" si="122"/>
        <v>0</v>
      </c>
      <c r="BE27" s="34" t="s">
        <v>143</v>
      </c>
      <c r="BF27" s="35">
        <v>2210</v>
      </c>
      <c r="BG27" s="41">
        <f t="shared" si="111"/>
        <v>0</v>
      </c>
      <c r="BH27" s="46"/>
      <c r="BI27" s="46"/>
      <c r="BJ27" s="33">
        <f t="shared" si="123"/>
        <v>0</v>
      </c>
      <c r="BL27" s="34" t="s">
        <v>143</v>
      </c>
      <c r="BM27" s="35">
        <v>2210</v>
      </c>
      <c r="BN27" s="41">
        <f t="shared" si="112"/>
        <v>0</v>
      </c>
      <c r="BO27" s="46"/>
      <c r="BP27" s="46"/>
      <c r="BQ27" s="33">
        <f t="shared" si="124"/>
        <v>0</v>
      </c>
      <c r="BS27" s="34" t="s">
        <v>143</v>
      </c>
      <c r="BT27" s="35">
        <v>2210</v>
      </c>
      <c r="BU27" s="41">
        <f t="shared" si="113"/>
        <v>0</v>
      </c>
      <c r="BV27" s="46"/>
      <c r="BW27" s="46"/>
      <c r="BX27" s="33">
        <f t="shared" si="125"/>
        <v>0</v>
      </c>
      <c r="BZ27" s="34" t="s">
        <v>143</v>
      </c>
      <c r="CA27" s="35">
        <v>2210</v>
      </c>
      <c r="CB27" s="41">
        <f t="shared" si="114"/>
        <v>0</v>
      </c>
      <c r="CC27" s="46"/>
      <c r="CD27" s="46"/>
      <c r="CE27" s="33">
        <f t="shared" si="126"/>
        <v>0</v>
      </c>
    </row>
    <row r="28" spans="1:83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115"/>
        <v>0</v>
      </c>
      <c r="H28" s="34" t="s">
        <v>144</v>
      </c>
      <c r="I28" s="35">
        <v>2210</v>
      </c>
      <c r="J28" s="41">
        <f t="shared" si="104"/>
        <v>0</v>
      </c>
      <c r="K28" s="46"/>
      <c r="L28" s="122"/>
      <c r="M28" s="33">
        <f t="shared" si="116"/>
        <v>0</v>
      </c>
      <c r="O28" s="34" t="s">
        <v>144</v>
      </c>
      <c r="P28" s="35">
        <v>2210</v>
      </c>
      <c r="Q28" s="41">
        <f t="shared" si="105"/>
        <v>0</v>
      </c>
      <c r="R28" s="46"/>
      <c r="S28" s="46"/>
      <c r="T28" s="33">
        <f t="shared" si="117"/>
        <v>0</v>
      </c>
      <c r="V28" s="34" t="s">
        <v>144</v>
      </c>
      <c r="W28" s="35">
        <v>2210</v>
      </c>
      <c r="X28" s="41">
        <f t="shared" si="106"/>
        <v>0</v>
      </c>
      <c r="Y28" s="46"/>
      <c r="Z28" s="46"/>
      <c r="AA28" s="33">
        <f t="shared" si="118"/>
        <v>0</v>
      </c>
      <c r="AC28" s="34" t="s">
        <v>144</v>
      </c>
      <c r="AD28" s="35">
        <v>2210</v>
      </c>
      <c r="AE28" s="41">
        <f t="shared" si="107"/>
        <v>0</v>
      </c>
      <c r="AF28" s="46"/>
      <c r="AG28" s="46"/>
      <c r="AH28" s="33">
        <f t="shared" si="119"/>
        <v>0</v>
      </c>
      <c r="AJ28" s="34" t="s">
        <v>144</v>
      </c>
      <c r="AK28" s="35">
        <v>2210</v>
      </c>
      <c r="AL28" s="41">
        <f t="shared" si="108"/>
        <v>0</v>
      </c>
      <c r="AM28" s="46"/>
      <c r="AN28" s="46"/>
      <c r="AO28" s="33">
        <f t="shared" si="120"/>
        <v>0</v>
      </c>
      <c r="AQ28" s="34" t="s">
        <v>144</v>
      </c>
      <c r="AR28" s="35">
        <v>2210</v>
      </c>
      <c r="AS28" s="41">
        <f t="shared" si="109"/>
        <v>0</v>
      </c>
      <c r="AT28" s="46"/>
      <c r="AU28" s="122"/>
      <c r="AV28" s="33">
        <f t="shared" si="121"/>
        <v>0</v>
      </c>
      <c r="AX28" s="34" t="s">
        <v>144</v>
      </c>
      <c r="AY28" s="35">
        <v>2210</v>
      </c>
      <c r="AZ28" s="41">
        <f t="shared" si="110"/>
        <v>0</v>
      </c>
      <c r="BA28" s="46"/>
      <c r="BB28" s="46"/>
      <c r="BC28" s="33">
        <f t="shared" si="122"/>
        <v>0</v>
      </c>
      <c r="BE28" s="34" t="s">
        <v>144</v>
      </c>
      <c r="BF28" s="35">
        <v>2210</v>
      </c>
      <c r="BG28" s="41">
        <f t="shared" si="111"/>
        <v>0</v>
      </c>
      <c r="BH28" s="46"/>
      <c r="BI28" s="46"/>
      <c r="BJ28" s="33">
        <f t="shared" si="123"/>
        <v>0</v>
      </c>
      <c r="BL28" s="34" t="s">
        <v>144</v>
      </c>
      <c r="BM28" s="35">
        <v>2210</v>
      </c>
      <c r="BN28" s="41">
        <f t="shared" si="112"/>
        <v>0</v>
      </c>
      <c r="BO28" s="46"/>
      <c r="BP28" s="46"/>
      <c r="BQ28" s="33">
        <f t="shared" si="124"/>
        <v>0</v>
      </c>
      <c r="BS28" s="34" t="s">
        <v>144</v>
      </c>
      <c r="BT28" s="35">
        <v>2210</v>
      </c>
      <c r="BU28" s="41">
        <f t="shared" si="113"/>
        <v>0</v>
      </c>
      <c r="BV28" s="46"/>
      <c r="BW28" s="46"/>
      <c r="BX28" s="33">
        <f t="shared" si="125"/>
        <v>0</v>
      </c>
      <c r="BZ28" s="34" t="s">
        <v>144</v>
      </c>
      <c r="CA28" s="35">
        <v>2210</v>
      </c>
      <c r="CB28" s="41">
        <f t="shared" si="114"/>
        <v>0</v>
      </c>
      <c r="CC28" s="46"/>
      <c r="CD28" s="46"/>
      <c r="CE28" s="33">
        <f t="shared" si="126"/>
        <v>0</v>
      </c>
    </row>
    <row r="29" spans="1:83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115"/>
        <v>0</v>
      </c>
      <c r="H29" s="34" t="s">
        <v>145</v>
      </c>
      <c r="I29" s="35">
        <v>2210</v>
      </c>
      <c r="J29" s="41">
        <f t="shared" si="104"/>
        <v>0</v>
      </c>
      <c r="K29" s="46"/>
      <c r="L29" s="122"/>
      <c r="M29" s="33">
        <f t="shared" si="116"/>
        <v>0</v>
      </c>
      <c r="O29" s="34" t="s">
        <v>145</v>
      </c>
      <c r="P29" s="35">
        <v>2210</v>
      </c>
      <c r="Q29" s="41">
        <f t="shared" si="105"/>
        <v>0</v>
      </c>
      <c r="R29" s="46"/>
      <c r="S29" s="46"/>
      <c r="T29" s="33">
        <f t="shared" si="117"/>
        <v>0</v>
      </c>
      <c r="V29" s="34" t="s">
        <v>145</v>
      </c>
      <c r="W29" s="35">
        <v>2210</v>
      </c>
      <c r="X29" s="41">
        <f t="shared" si="106"/>
        <v>0</v>
      </c>
      <c r="Y29" s="46"/>
      <c r="Z29" s="46"/>
      <c r="AA29" s="33">
        <f t="shared" si="118"/>
        <v>0</v>
      </c>
      <c r="AC29" s="34" t="s">
        <v>145</v>
      </c>
      <c r="AD29" s="35">
        <v>2210</v>
      </c>
      <c r="AE29" s="41">
        <f t="shared" si="107"/>
        <v>0</v>
      </c>
      <c r="AF29" s="46"/>
      <c r="AG29" s="46"/>
      <c r="AH29" s="33">
        <f t="shared" si="119"/>
        <v>0</v>
      </c>
      <c r="AJ29" s="34" t="s">
        <v>145</v>
      </c>
      <c r="AK29" s="35">
        <v>2210</v>
      </c>
      <c r="AL29" s="41">
        <f t="shared" si="108"/>
        <v>0</v>
      </c>
      <c r="AM29" s="46"/>
      <c r="AN29" s="46"/>
      <c r="AO29" s="33">
        <f t="shared" si="120"/>
        <v>0</v>
      </c>
      <c r="AQ29" s="34" t="s">
        <v>145</v>
      </c>
      <c r="AR29" s="35">
        <v>2210</v>
      </c>
      <c r="AS29" s="41">
        <f t="shared" si="109"/>
        <v>0</v>
      </c>
      <c r="AT29" s="46"/>
      <c r="AU29" s="122"/>
      <c r="AV29" s="33">
        <f t="shared" si="121"/>
        <v>0</v>
      </c>
      <c r="AX29" s="34" t="s">
        <v>145</v>
      </c>
      <c r="AY29" s="35">
        <v>2210</v>
      </c>
      <c r="AZ29" s="41">
        <f t="shared" si="110"/>
        <v>0</v>
      </c>
      <c r="BA29" s="46"/>
      <c r="BB29" s="46"/>
      <c r="BC29" s="33">
        <f t="shared" si="122"/>
        <v>0</v>
      </c>
      <c r="BE29" s="34" t="s">
        <v>145</v>
      </c>
      <c r="BF29" s="35">
        <v>2210</v>
      </c>
      <c r="BG29" s="41">
        <f t="shared" si="111"/>
        <v>0</v>
      </c>
      <c r="BH29" s="46"/>
      <c r="BI29" s="46"/>
      <c r="BJ29" s="33">
        <f t="shared" si="123"/>
        <v>0</v>
      </c>
      <c r="BL29" s="34" t="s">
        <v>145</v>
      </c>
      <c r="BM29" s="35">
        <v>2210</v>
      </c>
      <c r="BN29" s="41">
        <f t="shared" si="112"/>
        <v>0</v>
      </c>
      <c r="BO29" s="46"/>
      <c r="BP29" s="46"/>
      <c r="BQ29" s="33">
        <f t="shared" si="124"/>
        <v>0</v>
      </c>
      <c r="BS29" s="34" t="s">
        <v>145</v>
      </c>
      <c r="BT29" s="35">
        <v>2210</v>
      </c>
      <c r="BU29" s="41">
        <f t="shared" si="113"/>
        <v>0</v>
      </c>
      <c r="BV29" s="46"/>
      <c r="BW29" s="46"/>
      <c r="BX29" s="33">
        <f t="shared" si="125"/>
        <v>0</v>
      </c>
      <c r="BZ29" s="34" t="s">
        <v>145</v>
      </c>
      <c r="CA29" s="35">
        <v>2210</v>
      </c>
      <c r="CB29" s="41">
        <f t="shared" si="114"/>
        <v>0</v>
      </c>
      <c r="CC29" s="46"/>
      <c r="CD29" s="46"/>
      <c r="CE29" s="33">
        <f t="shared" si="126"/>
        <v>0</v>
      </c>
    </row>
    <row r="30" spans="1:83" s="32" customFormat="1" ht="15.75" customHeight="1" thickBot="1">
      <c r="A30" s="40" t="s">
        <v>124</v>
      </c>
      <c r="B30" s="44">
        <v>2210</v>
      </c>
      <c r="C30" s="38">
        <v>250</v>
      </c>
      <c r="D30" s="39"/>
      <c r="E30" s="39"/>
      <c r="F30" s="33">
        <f t="shared" si="115"/>
        <v>250</v>
      </c>
      <c r="H30" s="40" t="s">
        <v>124</v>
      </c>
      <c r="I30" s="44">
        <v>2210</v>
      </c>
      <c r="J30" s="50">
        <f t="shared" si="104"/>
        <v>250</v>
      </c>
      <c r="K30" s="39"/>
      <c r="L30" s="122">
        <v>250</v>
      </c>
      <c r="M30" s="33">
        <f t="shared" si="116"/>
        <v>0</v>
      </c>
      <c r="O30" s="40" t="s">
        <v>124</v>
      </c>
      <c r="P30" s="44">
        <v>2210</v>
      </c>
      <c r="Q30" s="50">
        <f t="shared" si="105"/>
        <v>0</v>
      </c>
      <c r="R30" s="39"/>
      <c r="S30" s="39"/>
      <c r="T30" s="33">
        <f t="shared" si="117"/>
        <v>0</v>
      </c>
      <c r="V30" s="40" t="s">
        <v>124</v>
      </c>
      <c r="W30" s="44">
        <v>2210</v>
      </c>
      <c r="X30" s="50">
        <f t="shared" si="106"/>
        <v>0</v>
      </c>
      <c r="Y30" s="39"/>
      <c r="Z30" s="39"/>
      <c r="AA30" s="33">
        <f t="shared" si="118"/>
        <v>0</v>
      </c>
      <c r="AC30" s="40" t="s">
        <v>124</v>
      </c>
      <c r="AD30" s="44">
        <v>2210</v>
      </c>
      <c r="AE30" s="50">
        <f t="shared" si="107"/>
        <v>0</v>
      </c>
      <c r="AF30" s="39"/>
      <c r="AG30" s="39"/>
      <c r="AH30" s="33">
        <f t="shared" si="119"/>
        <v>0</v>
      </c>
      <c r="AJ30" s="40" t="s">
        <v>124</v>
      </c>
      <c r="AK30" s="44">
        <v>2210</v>
      </c>
      <c r="AL30" s="50">
        <f t="shared" si="108"/>
        <v>0</v>
      </c>
      <c r="AM30" s="39"/>
      <c r="AN30" s="39"/>
      <c r="AO30" s="33">
        <f t="shared" si="120"/>
        <v>0</v>
      </c>
      <c r="AQ30" s="40" t="s">
        <v>124</v>
      </c>
      <c r="AR30" s="44">
        <v>2210</v>
      </c>
      <c r="AS30" s="50">
        <f t="shared" si="109"/>
        <v>0</v>
      </c>
      <c r="AT30" s="39"/>
      <c r="AU30" s="122"/>
      <c r="AV30" s="33">
        <f t="shared" si="121"/>
        <v>0</v>
      </c>
      <c r="AX30" s="40" t="s">
        <v>124</v>
      </c>
      <c r="AY30" s="44">
        <v>2210</v>
      </c>
      <c r="AZ30" s="50">
        <f t="shared" si="110"/>
        <v>0</v>
      </c>
      <c r="BA30" s="39"/>
      <c r="BB30" s="39"/>
      <c r="BC30" s="33">
        <f t="shared" si="122"/>
        <v>0</v>
      </c>
      <c r="BE30" s="40" t="s">
        <v>124</v>
      </c>
      <c r="BF30" s="44">
        <v>2210</v>
      </c>
      <c r="BG30" s="50">
        <f t="shared" si="111"/>
        <v>0</v>
      </c>
      <c r="BH30" s="39"/>
      <c r="BI30" s="39"/>
      <c r="BJ30" s="33">
        <f t="shared" si="123"/>
        <v>0</v>
      </c>
      <c r="BL30" s="40" t="s">
        <v>124</v>
      </c>
      <c r="BM30" s="44">
        <v>2210</v>
      </c>
      <c r="BN30" s="50">
        <f t="shared" si="112"/>
        <v>0</v>
      </c>
      <c r="BO30" s="39"/>
      <c r="BP30" s="39"/>
      <c r="BQ30" s="33">
        <f t="shared" si="124"/>
        <v>0</v>
      </c>
      <c r="BS30" s="40" t="s">
        <v>124</v>
      </c>
      <c r="BT30" s="44">
        <v>2210</v>
      </c>
      <c r="BU30" s="50">
        <f t="shared" si="113"/>
        <v>0</v>
      </c>
      <c r="BV30" s="39"/>
      <c r="BW30" s="39"/>
      <c r="BX30" s="33">
        <f t="shared" si="125"/>
        <v>0</v>
      </c>
      <c r="BY30" s="27"/>
      <c r="BZ30" s="40" t="s">
        <v>124</v>
      </c>
      <c r="CA30" s="44">
        <v>2210</v>
      </c>
      <c r="CB30" s="50">
        <f t="shared" si="114"/>
        <v>0</v>
      </c>
      <c r="CC30" s="39"/>
      <c r="CD30" s="39"/>
      <c r="CE30" s="33">
        <f t="shared" si="126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115"/>
        <v>0</v>
      </c>
      <c r="H31" s="34" t="s">
        <v>32</v>
      </c>
      <c r="I31" s="35">
        <v>2220</v>
      </c>
      <c r="J31" s="50">
        <f t="shared" si="104"/>
        <v>0</v>
      </c>
      <c r="K31" s="46"/>
      <c r="L31" s="122"/>
      <c r="M31" s="33">
        <f t="shared" si="116"/>
        <v>0</v>
      </c>
      <c r="O31" s="34" t="s">
        <v>32</v>
      </c>
      <c r="P31" s="35">
        <v>2220</v>
      </c>
      <c r="Q31" s="50">
        <f t="shared" si="105"/>
        <v>0</v>
      </c>
      <c r="R31" s="46"/>
      <c r="S31" s="46"/>
      <c r="T31" s="33">
        <f t="shared" si="117"/>
        <v>0</v>
      </c>
      <c r="U31" s="28"/>
      <c r="V31" s="34" t="s">
        <v>32</v>
      </c>
      <c r="W31" s="35">
        <v>2220</v>
      </c>
      <c r="X31" s="50">
        <f t="shared" si="106"/>
        <v>0</v>
      </c>
      <c r="Y31" s="46"/>
      <c r="Z31" s="46"/>
      <c r="AA31" s="33">
        <f t="shared" si="118"/>
        <v>0</v>
      </c>
      <c r="AC31" s="34" t="s">
        <v>32</v>
      </c>
      <c r="AD31" s="35">
        <v>2220</v>
      </c>
      <c r="AE31" s="50">
        <f t="shared" si="107"/>
        <v>0</v>
      </c>
      <c r="AF31" s="46"/>
      <c r="AG31" s="46"/>
      <c r="AH31" s="33">
        <f t="shared" si="119"/>
        <v>0</v>
      </c>
      <c r="AJ31" s="34" t="s">
        <v>32</v>
      </c>
      <c r="AK31" s="35">
        <v>2220</v>
      </c>
      <c r="AL31" s="50">
        <f t="shared" si="108"/>
        <v>0</v>
      </c>
      <c r="AM31" s="46"/>
      <c r="AN31" s="46"/>
      <c r="AO31" s="33">
        <f t="shared" si="120"/>
        <v>0</v>
      </c>
      <c r="AQ31" s="34" t="s">
        <v>32</v>
      </c>
      <c r="AR31" s="35">
        <v>2220</v>
      </c>
      <c r="AS31" s="50">
        <f t="shared" si="109"/>
        <v>0</v>
      </c>
      <c r="AT31" s="46"/>
      <c r="AU31" s="122"/>
      <c r="AV31" s="33">
        <f t="shared" si="121"/>
        <v>0</v>
      </c>
      <c r="AX31" s="34" t="s">
        <v>32</v>
      </c>
      <c r="AY31" s="35">
        <v>2220</v>
      </c>
      <c r="AZ31" s="50">
        <f t="shared" si="110"/>
        <v>0</v>
      </c>
      <c r="BA31" s="46"/>
      <c r="BB31" s="46"/>
      <c r="BC31" s="33">
        <f t="shared" si="122"/>
        <v>0</v>
      </c>
      <c r="BE31" s="34" t="s">
        <v>32</v>
      </c>
      <c r="BF31" s="35">
        <v>2220</v>
      </c>
      <c r="BG31" s="50">
        <f t="shared" si="111"/>
        <v>0</v>
      </c>
      <c r="BH31" s="46"/>
      <c r="BI31" s="46"/>
      <c r="BJ31" s="33">
        <f t="shared" si="123"/>
        <v>0</v>
      </c>
      <c r="BL31" s="34" t="s">
        <v>32</v>
      </c>
      <c r="BM31" s="35">
        <v>2220</v>
      </c>
      <c r="BN31" s="50">
        <f t="shared" si="112"/>
        <v>0</v>
      </c>
      <c r="BO31" s="46"/>
      <c r="BP31" s="46"/>
      <c r="BQ31" s="33">
        <f t="shared" si="124"/>
        <v>0</v>
      </c>
      <c r="BS31" s="34" t="s">
        <v>32</v>
      </c>
      <c r="BT31" s="35">
        <v>2220</v>
      </c>
      <c r="BU31" s="50">
        <f t="shared" si="113"/>
        <v>0</v>
      </c>
      <c r="BV31" s="46"/>
      <c r="BW31" s="46"/>
      <c r="BX31" s="33">
        <f t="shared" si="125"/>
        <v>0</v>
      </c>
      <c r="BZ31" s="34" t="s">
        <v>32</v>
      </c>
      <c r="CA31" s="35">
        <v>2220</v>
      </c>
      <c r="CB31" s="50">
        <f t="shared" si="114"/>
        <v>0</v>
      </c>
      <c r="CC31" s="46"/>
      <c r="CD31" s="46"/>
      <c r="CE31" s="33">
        <f t="shared" si="126"/>
        <v>0</v>
      </c>
    </row>
    <row r="32" spans="1:83" s="112" customFormat="1" ht="15.75" customHeight="1" thickBot="1">
      <c r="A32" s="29" t="s">
        <v>33</v>
      </c>
      <c r="B32" s="30">
        <v>2240</v>
      </c>
      <c r="C32" s="47">
        <f>SUM(C33:C48)</f>
        <v>28570</v>
      </c>
      <c r="D32" s="47">
        <f t="shared" ref="D32:E32" si="127">SUM(D33:D48)</f>
        <v>0</v>
      </c>
      <c r="E32" s="47">
        <f t="shared" si="127"/>
        <v>522</v>
      </c>
      <c r="F32" s="47">
        <f t="shared" si="115"/>
        <v>28048</v>
      </c>
      <c r="H32" s="29" t="s">
        <v>33</v>
      </c>
      <c r="I32" s="30">
        <v>2240</v>
      </c>
      <c r="J32" s="47">
        <f>SUM(J33:J48)</f>
        <v>28048</v>
      </c>
      <c r="K32" s="47">
        <f t="shared" ref="K32" si="128">SUM(K33:K48)</f>
        <v>0</v>
      </c>
      <c r="L32" s="120">
        <f t="shared" ref="L32" si="129">SUM(L33:L48)</f>
        <v>1752.8600000000001</v>
      </c>
      <c r="M32" s="47">
        <f t="shared" si="116"/>
        <v>26295.14</v>
      </c>
      <c r="O32" s="29" t="s">
        <v>33</v>
      </c>
      <c r="P32" s="30">
        <v>2240</v>
      </c>
      <c r="Q32" s="47">
        <f>SUM(Q33:Q48)</f>
        <v>26295.14</v>
      </c>
      <c r="R32" s="47">
        <f t="shared" ref="R32" si="130">SUM(R33:R48)</f>
        <v>0</v>
      </c>
      <c r="S32" s="120">
        <f t="shared" ref="S32" si="131">SUM(S33:S48)</f>
        <v>1106.74</v>
      </c>
      <c r="T32" s="47">
        <f t="shared" si="117"/>
        <v>25188.399999999998</v>
      </c>
      <c r="V32" s="29" t="s">
        <v>33</v>
      </c>
      <c r="W32" s="30">
        <v>2240</v>
      </c>
      <c r="X32" s="47">
        <f>SUM(X33:X48)</f>
        <v>25188.400000000001</v>
      </c>
      <c r="Y32" s="47">
        <f t="shared" ref="Y32" si="132">SUM(Y33:Y48)</f>
        <v>0</v>
      </c>
      <c r="Z32" s="120">
        <f t="shared" ref="Z32" si="133">SUM(Z33:Z48)</f>
        <v>3432.8599999999997</v>
      </c>
      <c r="AA32" s="47">
        <f t="shared" si="118"/>
        <v>21755.54</v>
      </c>
      <c r="AC32" s="29" t="s">
        <v>33</v>
      </c>
      <c r="AD32" s="30">
        <v>2240</v>
      </c>
      <c r="AE32" s="47">
        <f>SUM(AE33:AE48)</f>
        <v>21935.54</v>
      </c>
      <c r="AF32" s="47">
        <f t="shared" ref="AF32" si="134">SUM(AF33:AF48)</f>
        <v>0</v>
      </c>
      <c r="AG32" s="120">
        <f t="shared" ref="AG32" si="135">SUM(AG33:AG48)</f>
        <v>3439.52</v>
      </c>
      <c r="AH32" s="47">
        <f t="shared" si="119"/>
        <v>18496.02</v>
      </c>
      <c r="AJ32" s="29" t="s">
        <v>33</v>
      </c>
      <c r="AK32" s="30">
        <v>2240</v>
      </c>
      <c r="AL32" s="47">
        <f>SUM(AL33:AL48)</f>
        <v>18496.02</v>
      </c>
      <c r="AM32" s="47">
        <f t="shared" ref="AM32" si="136">SUM(AM33:AM48)</f>
        <v>0</v>
      </c>
      <c r="AN32" s="120">
        <f t="shared" ref="AN32" si="137">SUM(AN33:AN48)</f>
        <v>0</v>
      </c>
      <c r="AO32" s="47">
        <f t="shared" si="120"/>
        <v>18496.02</v>
      </c>
      <c r="AQ32" s="29" t="s">
        <v>33</v>
      </c>
      <c r="AR32" s="30">
        <v>2240</v>
      </c>
      <c r="AS32" s="47">
        <f>SUM(AS33:AS48)</f>
        <v>18496.02</v>
      </c>
      <c r="AT32" s="47">
        <f t="shared" ref="AT32" si="138">SUM(AT33:AT48)</f>
        <v>0</v>
      </c>
      <c r="AU32" s="120">
        <f t="shared" ref="AU32" si="139">SUM(AU33:AU48)</f>
        <v>5491.4</v>
      </c>
      <c r="AV32" s="47">
        <f t="shared" si="121"/>
        <v>13004.62</v>
      </c>
      <c r="AX32" s="29" t="s">
        <v>33</v>
      </c>
      <c r="AY32" s="30">
        <v>2240</v>
      </c>
      <c r="AZ32" s="47">
        <f>SUM(AZ33:AZ48)</f>
        <v>13004.62</v>
      </c>
      <c r="BA32" s="47">
        <f t="shared" ref="BA32" si="140">SUM(BA33:BA48)</f>
        <v>0</v>
      </c>
      <c r="BB32" s="47">
        <f t="shared" ref="BB32" si="141">SUM(BB33:BB48)</f>
        <v>0</v>
      </c>
      <c r="BC32" s="47">
        <f t="shared" si="122"/>
        <v>13004.62</v>
      </c>
      <c r="BE32" s="29" t="s">
        <v>33</v>
      </c>
      <c r="BF32" s="30">
        <v>2240</v>
      </c>
      <c r="BG32" s="47">
        <f>SUM(BG33:BG48)</f>
        <v>13004.62</v>
      </c>
      <c r="BH32" s="47">
        <f t="shared" ref="BH32" si="142">SUM(BH33:BH48)</f>
        <v>0</v>
      </c>
      <c r="BI32" s="47">
        <f t="shared" ref="BI32" si="143">SUM(BI33:BI48)</f>
        <v>0</v>
      </c>
      <c r="BJ32" s="47">
        <f t="shared" si="123"/>
        <v>13004.62</v>
      </c>
      <c r="BL32" s="29" t="s">
        <v>33</v>
      </c>
      <c r="BM32" s="30">
        <v>2240</v>
      </c>
      <c r="BN32" s="47">
        <f>SUM(BN33:BN48)</f>
        <v>13004.62</v>
      </c>
      <c r="BO32" s="47">
        <f t="shared" ref="BO32" si="144">SUM(BO33:BO48)</f>
        <v>0</v>
      </c>
      <c r="BP32" s="47">
        <f t="shared" ref="BP32" si="145">SUM(BP33:BP48)</f>
        <v>0</v>
      </c>
      <c r="BQ32" s="47">
        <f t="shared" si="124"/>
        <v>13004.62</v>
      </c>
      <c r="BS32" s="29" t="s">
        <v>33</v>
      </c>
      <c r="BT32" s="30">
        <v>2240</v>
      </c>
      <c r="BU32" s="47">
        <f>SUM(BU33:BU48)</f>
        <v>13004.62</v>
      </c>
      <c r="BV32" s="47">
        <f t="shared" ref="BV32" si="146">SUM(BV33:BV48)</f>
        <v>0</v>
      </c>
      <c r="BW32" s="47">
        <f t="shared" ref="BW32" si="147">SUM(BW33:BW48)</f>
        <v>0</v>
      </c>
      <c r="BX32" s="47">
        <f t="shared" si="125"/>
        <v>13004.62</v>
      </c>
      <c r="BZ32" s="29" t="s">
        <v>33</v>
      </c>
      <c r="CA32" s="30">
        <v>2240</v>
      </c>
      <c r="CB32" s="47">
        <f>SUM(CB33:CB48)</f>
        <v>13004.62</v>
      </c>
      <c r="CC32" s="47">
        <f t="shared" ref="CC32" si="148">SUM(CC33:CC48)</f>
        <v>0</v>
      </c>
      <c r="CD32" s="47">
        <f t="shared" ref="CD32" si="149">SUM(CD33:CD48)</f>
        <v>0</v>
      </c>
      <c r="CE32" s="47">
        <f t="shared" si="126"/>
        <v>13004.62</v>
      </c>
    </row>
    <row r="33" spans="1:83" s="27" customFormat="1" ht="15.75" customHeight="1" thickBot="1">
      <c r="A33" s="21" t="s">
        <v>133</v>
      </c>
      <c r="B33" s="16">
        <v>2240</v>
      </c>
      <c r="C33" s="49">
        <v>3120</v>
      </c>
      <c r="D33" s="49"/>
      <c r="E33" s="49"/>
      <c r="F33" s="45">
        <f>C33+D33-E33</f>
        <v>3120</v>
      </c>
      <c r="H33" s="21" t="s">
        <v>133</v>
      </c>
      <c r="I33" s="16">
        <v>2240</v>
      </c>
      <c r="J33" s="50">
        <f t="shared" si="104"/>
        <v>3120</v>
      </c>
      <c r="K33" s="49"/>
      <c r="L33" s="121"/>
      <c r="M33" s="45">
        <f>J33+K33-L33</f>
        <v>3120</v>
      </c>
      <c r="O33" s="21" t="s">
        <v>133</v>
      </c>
      <c r="P33" s="16">
        <v>2240</v>
      </c>
      <c r="Q33" s="50">
        <f t="shared" si="105"/>
        <v>3120</v>
      </c>
      <c r="R33" s="49"/>
      <c r="S33" s="121"/>
      <c r="T33" s="45">
        <f>Q33+R33-S33</f>
        <v>3120</v>
      </c>
      <c r="U33" s="28"/>
      <c r="V33" s="21" t="s">
        <v>133</v>
      </c>
      <c r="W33" s="16">
        <v>2240</v>
      </c>
      <c r="X33" s="50">
        <f t="shared" si="106"/>
        <v>3120</v>
      </c>
      <c r="Y33" s="49"/>
      <c r="Z33" s="121"/>
      <c r="AA33" s="45">
        <f>X33+Y33-Z33</f>
        <v>3120</v>
      </c>
      <c r="AC33" s="21" t="s">
        <v>133</v>
      </c>
      <c r="AD33" s="16">
        <v>2240</v>
      </c>
      <c r="AE33" s="50">
        <f t="shared" si="107"/>
        <v>3120</v>
      </c>
      <c r="AF33" s="49"/>
      <c r="AG33" s="121">
        <v>3120</v>
      </c>
      <c r="AH33" s="45">
        <f>AE33+AF33-AG33</f>
        <v>0</v>
      </c>
      <c r="AJ33" s="21" t="s">
        <v>133</v>
      </c>
      <c r="AK33" s="16">
        <v>2240</v>
      </c>
      <c r="AL33" s="50">
        <f t="shared" si="108"/>
        <v>0</v>
      </c>
      <c r="AM33" s="49"/>
      <c r="AN33" s="121"/>
      <c r="AO33" s="45">
        <f>AL33+AM33-AN33</f>
        <v>0</v>
      </c>
      <c r="AQ33" s="21" t="s">
        <v>133</v>
      </c>
      <c r="AR33" s="16">
        <v>2240</v>
      </c>
      <c r="AS33" s="50">
        <f t="shared" si="109"/>
        <v>0</v>
      </c>
      <c r="AT33" s="49"/>
      <c r="AU33" s="121"/>
      <c r="AV33" s="45">
        <f>AS33+AT33-AU33</f>
        <v>0</v>
      </c>
      <c r="AX33" s="21" t="s">
        <v>133</v>
      </c>
      <c r="AY33" s="16">
        <v>2240</v>
      </c>
      <c r="AZ33" s="50">
        <f t="shared" si="110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111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112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113"/>
        <v>0</v>
      </c>
      <c r="BV33" s="49"/>
      <c r="BW33" s="49"/>
      <c r="BX33" s="45">
        <f>BU33+BV33-BW33</f>
        <v>0</v>
      </c>
      <c r="BZ33" s="21" t="s">
        <v>133</v>
      </c>
      <c r="CA33" s="16">
        <v>2240</v>
      </c>
      <c r="CB33" s="50">
        <f t="shared" si="114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2088</v>
      </c>
      <c r="D34" s="49"/>
      <c r="E34" s="49">
        <v>522</v>
      </c>
      <c r="F34" s="45">
        <f t="shared" ref="F34:F48" si="150">C34+D34-E34</f>
        <v>1566</v>
      </c>
      <c r="H34" s="21" t="s">
        <v>35</v>
      </c>
      <c r="I34" s="16">
        <v>2240</v>
      </c>
      <c r="J34" s="50">
        <f t="shared" si="104"/>
        <v>1566</v>
      </c>
      <c r="K34" s="49"/>
      <c r="L34" s="121">
        <v>522</v>
      </c>
      <c r="M34" s="45">
        <f t="shared" ref="M34:M48" si="151">J34+K34-L34</f>
        <v>1044</v>
      </c>
      <c r="O34" s="21" t="s">
        <v>35</v>
      </c>
      <c r="P34" s="16">
        <v>2240</v>
      </c>
      <c r="Q34" s="50">
        <f t="shared" si="105"/>
        <v>1044</v>
      </c>
      <c r="R34" s="49"/>
      <c r="S34" s="121">
        <v>522</v>
      </c>
      <c r="T34" s="45">
        <f t="shared" ref="T34:T48" si="152">Q34+R34-S34</f>
        <v>522</v>
      </c>
      <c r="U34" s="28"/>
      <c r="V34" s="21" t="s">
        <v>35</v>
      </c>
      <c r="W34" s="16">
        <v>2240</v>
      </c>
      <c r="X34" s="50">
        <f t="shared" si="106"/>
        <v>522</v>
      </c>
      <c r="Y34" s="49"/>
      <c r="Z34" s="121">
        <v>522</v>
      </c>
      <c r="AA34" s="45">
        <f t="shared" ref="AA34:AA48" si="153">X34+Y34-Z34</f>
        <v>0</v>
      </c>
      <c r="AC34" s="21" t="s">
        <v>35</v>
      </c>
      <c r="AD34" s="16">
        <v>2240</v>
      </c>
      <c r="AE34" s="50">
        <f t="shared" si="107"/>
        <v>0</v>
      </c>
      <c r="AF34" s="49"/>
      <c r="AG34" s="121"/>
      <c r="AH34" s="45">
        <f t="shared" ref="AH34:AH48" si="154">AE34+AF34-AG34</f>
        <v>0</v>
      </c>
      <c r="AJ34" s="21" t="s">
        <v>35</v>
      </c>
      <c r="AK34" s="16">
        <v>2240</v>
      </c>
      <c r="AL34" s="50">
        <f t="shared" si="108"/>
        <v>0</v>
      </c>
      <c r="AM34" s="49"/>
      <c r="AN34" s="121"/>
      <c r="AO34" s="45">
        <f t="shared" ref="AO34:AO48" si="155">AL34+AM34-AN34</f>
        <v>0</v>
      </c>
      <c r="AQ34" s="21" t="s">
        <v>35</v>
      </c>
      <c r="AR34" s="16">
        <v>2240</v>
      </c>
      <c r="AS34" s="50">
        <f t="shared" si="109"/>
        <v>0</v>
      </c>
      <c r="AT34" s="49"/>
      <c r="AU34" s="121"/>
      <c r="AV34" s="45">
        <f t="shared" ref="AV34:AV48" si="156">AS34+AT34-AU34</f>
        <v>0</v>
      </c>
      <c r="AX34" s="21" t="s">
        <v>35</v>
      </c>
      <c r="AY34" s="16">
        <v>2240</v>
      </c>
      <c r="AZ34" s="50">
        <f t="shared" si="110"/>
        <v>0</v>
      </c>
      <c r="BA34" s="49"/>
      <c r="BB34" s="49"/>
      <c r="BC34" s="45">
        <f t="shared" ref="BC34:BC48" si="157">AZ34+BA34-BB34</f>
        <v>0</v>
      </c>
      <c r="BE34" s="21" t="s">
        <v>35</v>
      </c>
      <c r="BF34" s="16">
        <v>2240</v>
      </c>
      <c r="BG34" s="50">
        <f t="shared" si="111"/>
        <v>0</v>
      </c>
      <c r="BH34" s="49"/>
      <c r="BI34" s="49"/>
      <c r="BJ34" s="45">
        <f t="shared" ref="BJ34:BJ48" si="158">BG34+BH34-BI34</f>
        <v>0</v>
      </c>
      <c r="BL34" s="21" t="s">
        <v>35</v>
      </c>
      <c r="BM34" s="16">
        <v>2240</v>
      </c>
      <c r="BN34" s="50">
        <f t="shared" si="112"/>
        <v>0</v>
      </c>
      <c r="BO34" s="49"/>
      <c r="BP34" s="49"/>
      <c r="BQ34" s="45">
        <f t="shared" ref="BQ34:BQ48" si="159">BN34+BO34-BP34</f>
        <v>0</v>
      </c>
      <c r="BS34" s="21" t="s">
        <v>35</v>
      </c>
      <c r="BT34" s="16">
        <v>2240</v>
      </c>
      <c r="BU34" s="50">
        <f t="shared" si="113"/>
        <v>0</v>
      </c>
      <c r="BV34" s="49"/>
      <c r="BW34" s="49"/>
      <c r="BX34" s="45">
        <f t="shared" ref="BX34:BX48" si="160">BU34+BV34-BW34</f>
        <v>0</v>
      </c>
      <c r="BZ34" s="21" t="s">
        <v>35</v>
      </c>
      <c r="CA34" s="16">
        <v>2240</v>
      </c>
      <c r="CB34" s="50">
        <f t="shared" si="114"/>
        <v>0</v>
      </c>
      <c r="CC34" s="49"/>
      <c r="CD34" s="49"/>
      <c r="CE34" s="45">
        <f t="shared" ref="CE34:CE48" si="161">CB34+CC34-CD34</f>
        <v>0</v>
      </c>
    </row>
    <row r="35" spans="1:83" s="27" customFormat="1" ht="15.75" thickBot="1">
      <c r="A35" s="24" t="s">
        <v>125</v>
      </c>
      <c r="B35" s="23">
        <v>2240</v>
      </c>
      <c r="C35" s="49">
        <v>900</v>
      </c>
      <c r="D35" s="49"/>
      <c r="E35" s="49"/>
      <c r="F35" s="45">
        <f t="shared" si="150"/>
        <v>900</v>
      </c>
      <c r="H35" s="24" t="s">
        <v>125</v>
      </c>
      <c r="I35" s="23">
        <v>2240</v>
      </c>
      <c r="J35" s="50">
        <f t="shared" si="104"/>
        <v>900</v>
      </c>
      <c r="K35" s="49"/>
      <c r="L35" s="121"/>
      <c r="M35" s="45">
        <f t="shared" si="151"/>
        <v>900</v>
      </c>
      <c r="O35" s="24" t="s">
        <v>125</v>
      </c>
      <c r="P35" s="23">
        <v>2240</v>
      </c>
      <c r="Q35" s="50">
        <f t="shared" si="105"/>
        <v>900</v>
      </c>
      <c r="R35" s="49"/>
      <c r="S35" s="121"/>
      <c r="T35" s="45">
        <f t="shared" si="152"/>
        <v>900</v>
      </c>
      <c r="U35" s="28"/>
      <c r="V35" s="24" t="s">
        <v>125</v>
      </c>
      <c r="W35" s="23">
        <v>2240</v>
      </c>
      <c r="X35" s="50">
        <f t="shared" si="106"/>
        <v>900</v>
      </c>
      <c r="Y35" s="49"/>
      <c r="Z35" s="121"/>
      <c r="AA35" s="45">
        <f t="shared" si="153"/>
        <v>900</v>
      </c>
      <c r="AC35" s="24" t="s">
        <v>125</v>
      </c>
      <c r="AD35" s="23">
        <v>2240</v>
      </c>
      <c r="AE35" s="50">
        <f t="shared" si="107"/>
        <v>900</v>
      </c>
      <c r="AF35" s="49"/>
      <c r="AG35" s="121"/>
      <c r="AH35" s="45">
        <f t="shared" si="154"/>
        <v>900</v>
      </c>
      <c r="AJ35" s="24" t="s">
        <v>125</v>
      </c>
      <c r="AK35" s="23">
        <v>2240</v>
      </c>
      <c r="AL35" s="50">
        <f t="shared" si="108"/>
        <v>900</v>
      </c>
      <c r="AM35" s="49"/>
      <c r="AN35" s="121"/>
      <c r="AO35" s="45">
        <f t="shared" si="155"/>
        <v>900</v>
      </c>
      <c r="AQ35" s="24" t="s">
        <v>125</v>
      </c>
      <c r="AR35" s="23">
        <v>2240</v>
      </c>
      <c r="AS35" s="50">
        <f t="shared" si="109"/>
        <v>900</v>
      </c>
      <c r="AT35" s="49"/>
      <c r="AU35" s="121"/>
      <c r="AV35" s="45">
        <f t="shared" si="156"/>
        <v>900</v>
      </c>
      <c r="AX35" s="24" t="s">
        <v>125</v>
      </c>
      <c r="AY35" s="23">
        <v>2240</v>
      </c>
      <c r="AZ35" s="50">
        <f t="shared" si="110"/>
        <v>900</v>
      </c>
      <c r="BA35" s="49"/>
      <c r="BB35" s="49"/>
      <c r="BC35" s="45">
        <f t="shared" si="157"/>
        <v>900</v>
      </c>
      <c r="BE35" s="24" t="s">
        <v>125</v>
      </c>
      <c r="BF35" s="23">
        <v>2240</v>
      </c>
      <c r="BG35" s="50">
        <f t="shared" si="111"/>
        <v>900</v>
      </c>
      <c r="BH35" s="49"/>
      <c r="BI35" s="49"/>
      <c r="BJ35" s="45">
        <f t="shared" si="158"/>
        <v>900</v>
      </c>
      <c r="BL35" s="24" t="s">
        <v>125</v>
      </c>
      <c r="BM35" s="23">
        <v>2240</v>
      </c>
      <c r="BN35" s="50">
        <f t="shared" si="112"/>
        <v>900</v>
      </c>
      <c r="BO35" s="49"/>
      <c r="BP35" s="49"/>
      <c r="BQ35" s="45">
        <f t="shared" si="159"/>
        <v>900</v>
      </c>
      <c r="BS35" s="24" t="s">
        <v>125</v>
      </c>
      <c r="BT35" s="23">
        <v>2240</v>
      </c>
      <c r="BU35" s="50">
        <f t="shared" si="113"/>
        <v>900</v>
      </c>
      <c r="BV35" s="49"/>
      <c r="BW35" s="49"/>
      <c r="BX35" s="45">
        <f t="shared" si="160"/>
        <v>900</v>
      </c>
      <c r="BZ35" s="24" t="s">
        <v>125</v>
      </c>
      <c r="CA35" s="23">
        <v>2240</v>
      </c>
      <c r="CB35" s="50">
        <f t="shared" si="114"/>
        <v>900</v>
      </c>
      <c r="CC35" s="49"/>
      <c r="CD35" s="49"/>
      <c r="CE35" s="45">
        <f t="shared" si="161"/>
        <v>900</v>
      </c>
    </row>
    <row r="36" spans="1:83" s="27" customFormat="1" ht="15.75" customHeight="1" thickBot="1">
      <c r="A36" s="24" t="s">
        <v>127</v>
      </c>
      <c r="B36" s="23">
        <v>2240</v>
      </c>
      <c r="C36" s="49">
        <v>1000</v>
      </c>
      <c r="D36" s="49"/>
      <c r="E36" s="49"/>
      <c r="F36" s="45">
        <f t="shared" si="150"/>
        <v>1000</v>
      </c>
      <c r="H36" s="24" t="s">
        <v>127</v>
      </c>
      <c r="I36" s="23">
        <v>2240</v>
      </c>
      <c r="J36" s="50">
        <f t="shared" si="104"/>
        <v>1000</v>
      </c>
      <c r="K36" s="49"/>
      <c r="L36" s="121"/>
      <c r="M36" s="45">
        <f t="shared" si="151"/>
        <v>1000</v>
      </c>
      <c r="O36" s="24" t="s">
        <v>127</v>
      </c>
      <c r="P36" s="23">
        <v>2240</v>
      </c>
      <c r="Q36" s="50">
        <f t="shared" si="105"/>
        <v>1000</v>
      </c>
      <c r="R36" s="49"/>
      <c r="S36" s="121"/>
      <c r="T36" s="45">
        <f t="shared" si="152"/>
        <v>1000</v>
      </c>
      <c r="U36" s="28"/>
      <c r="V36" s="24" t="s">
        <v>127</v>
      </c>
      <c r="W36" s="23">
        <v>2240</v>
      </c>
      <c r="X36" s="50">
        <f t="shared" si="106"/>
        <v>1000</v>
      </c>
      <c r="Y36" s="49"/>
      <c r="Z36" s="121"/>
      <c r="AA36" s="45">
        <f t="shared" si="153"/>
        <v>1000</v>
      </c>
      <c r="AC36" s="24" t="s">
        <v>127</v>
      </c>
      <c r="AD36" s="23">
        <v>2240</v>
      </c>
      <c r="AE36" s="50">
        <f t="shared" si="107"/>
        <v>1000</v>
      </c>
      <c r="AF36" s="49"/>
      <c r="AG36" s="121"/>
      <c r="AH36" s="45">
        <f t="shared" si="154"/>
        <v>1000</v>
      </c>
      <c r="AJ36" s="24" t="s">
        <v>127</v>
      </c>
      <c r="AK36" s="23">
        <v>2240</v>
      </c>
      <c r="AL36" s="50">
        <f t="shared" si="108"/>
        <v>1000</v>
      </c>
      <c r="AM36" s="49"/>
      <c r="AN36" s="121"/>
      <c r="AO36" s="45">
        <f t="shared" si="155"/>
        <v>1000</v>
      </c>
      <c r="AQ36" s="24" t="s">
        <v>127</v>
      </c>
      <c r="AR36" s="23">
        <v>2240</v>
      </c>
      <c r="AS36" s="50">
        <f t="shared" si="109"/>
        <v>1000</v>
      </c>
      <c r="AT36" s="49"/>
      <c r="AU36" s="121"/>
      <c r="AV36" s="45">
        <f t="shared" si="156"/>
        <v>1000</v>
      </c>
      <c r="AX36" s="24" t="s">
        <v>127</v>
      </c>
      <c r="AY36" s="23">
        <v>2240</v>
      </c>
      <c r="AZ36" s="50">
        <f t="shared" si="110"/>
        <v>1000</v>
      </c>
      <c r="BA36" s="49"/>
      <c r="BB36" s="49"/>
      <c r="BC36" s="45">
        <f t="shared" si="157"/>
        <v>1000</v>
      </c>
      <c r="BE36" s="24" t="s">
        <v>127</v>
      </c>
      <c r="BF36" s="23">
        <v>2240</v>
      </c>
      <c r="BG36" s="50">
        <f t="shared" si="111"/>
        <v>1000</v>
      </c>
      <c r="BH36" s="49"/>
      <c r="BI36" s="49"/>
      <c r="BJ36" s="45">
        <f t="shared" si="158"/>
        <v>1000</v>
      </c>
      <c r="BL36" s="24" t="s">
        <v>127</v>
      </c>
      <c r="BM36" s="23">
        <v>2240</v>
      </c>
      <c r="BN36" s="50">
        <f t="shared" si="112"/>
        <v>1000</v>
      </c>
      <c r="BO36" s="49"/>
      <c r="BP36" s="49"/>
      <c r="BQ36" s="45">
        <f t="shared" si="159"/>
        <v>1000</v>
      </c>
      <c r="BS36" s="24" t="s">
        <v>127</v>
      </c>
      <c r="BT36" s="23">
        <v>2240</v>
      </c>
      <c r="BU36" s="50">
        <f t="shared" si="113"/>
        <v>1000</v>
      </c>
      <c r="BV36" s="49"/>
      <c r="BW36" s="49"/>
      <c r="BX36" s="45">
        <f t="shared" si="160"/>
        <v>1000</v>
      </c>
      <c r="BZ36" s="24" t="s">
        <v>127</v>
      </c>
      <c r="CA36" s="23">
        <v>2240</v>
      </c>
      <c r="CB36" s="50">
        <f t="shared" si="114"/>
        <v>1000</v>
      </c>
      <c r="CC36" s="49"/>
      <c r="CD36" s="49"/>
      <c r="CE36" s="45">
        <f t="shared" si="161"/>
        <v>1000</v>
      </c>
    </row>
    <row r="37" spans="1:83" s="27" customFormat="1" ht="15.75" customHeight="1" thickBot="1">
      <c r="A37" s="24" t="s">
        <v>128</v>
      </c>
      <c r="B37" s="23">
        <v>2240</v>
      </c>
      <c r="C37" s="49">
        <v>2050</v>
      </c>
      <c r="D37" s="49"/>
      <c r="E37" s="49"/>
      <c r="F37" s="45">
        <f t="shared" si="150"/>
        <v>2050</v>
      </c>
      <c r="H37" s="24" t="s">
        <v>128</v>
      </c>
      <c r="I37" s="23">
        <v>2240</v>
      </c>
      <c r="J37" s="50">
        <f t="shared" si="104"/>
        <v>2050</v>
      </c>
      <c r="K37" s="49"/>
      <c r="L37" s="121"/>
      <c r="M37" s="45">
        <f t="shared" si="151"/>
        <v>2050</v>
      </c>
      <c r="O37" s="24" t="s">
        <v>128</v>
      </c>
      <c r="P37" s="23">
        <v>2240</v>
      </c>
      <c r="Q37" s="50">
        <f t="shared" si="105"/>
        <v>2050</v>
      </c>
      <c r="R37" s="49"/>
      <c r="S37" s="121"/>
      <c r="T37" s="45">
        <f t="shared" si="152"/>
        <v>2050</v>
      </c>
      <c r="U37" s="28"/>
      <c r="V37" s="24" t="s">
        <v>128</v>
      </c>
      <c r="W37" s="23">
        <v>2240</v>
      </c>
      <c r="X37" s="50">
        <f t="shared" si="106"/>
        <v>2050</v>
      </c>
      <c r="Y37" s="49"/>
      <c r="Z37" s="121"/>
      <c r="AA37" s="45">
        <f t="shared" si="153"/>
        <v>2050</v>
      </c>
      <c r="AC37" s="24" t="s">
        <v>128</v>
      </c>
      <c r="AD37" s="23">
        <v>2240</v>
      </c>
      <c r="AE37" s="50">
        <f t="shared" si="107"/>
        <v>2050</v>
      </c>
      <c r="AF37" s="49"/>
      <c r="AG37" s="121"/>
      <c r="AH37" s="45">
        <f t="shared" si="154"/>
        <v>2050</v>
      </c>
      <c r="AJ37" s="24" t="s">
        <v>128</v>
      </c>
      <c r="AK37" s="23">
        <v>2240</v>
      </c>
      <c r="AL37" s="50">
        <f t="shared" si="108"/>
        <v>2050</v>
      </c>
      <c r="AM37" s="49"/>
      <c r="AN37" s="121"/>
      <c r="AO37" s="45">
        <f t="shared" si="155"/>
        <v>2050</v>
      </c>
      <c r="AQ37" s="24" t="s">
        <v>128</v>
      </c>
      <c r="AR37" s="23">
        <v>2240</v>
      </c>
      <c r="AS37" s="50">
        <f t="shared" si="109"/>
        <v>2050</v>
      </c>
      <c r="AT37" s="49"/>
      <c r="AU37" s="121"/>
      <c r="AV37" s="45">
        <f t="shared" si="156"/>
        <v>2050</v>
      </c>
      <c r="AX37" s="24" t="s">
        <v>128</v>
      </c>
      <c r="AY37" s="23">
        <v>2240</v>
      </c>
      <c r="AZ37" s="50">
        <f t="shared" si="110"/>
        <v>2050</v>
      </c>
      <c r="BA37" s="49"/>
      <c r="BB37" s="49"/>
      <c r="BC37" s="45">
        <f t="shared" si="157"/>
        <v>2050</v>
      </c>
      <c r="BE37" s="24" t="s">
        <v>128</v>
      </c>
      <c r="BF37" s="23">
        <v>2240</v>
      </c>
      <c r="BG37" s="50">
        <f t="shared" si="111"/>
        <v>2050</v>
      </c>
      <c r="BH37" s="49"/>
      <c r="BI37" s="49"/>
      <c r="BJ37" s="45">
        <f t="shared" si="158"/>
        <v>2050</v>
      </c>
      <c r="BL37" s="24" t="s">
        <v>128</v>
      </c>
      <c r="BM37" s="23">
        <v>2240</v>
      </c>
      <c r="BN37" s="50">
        <f t="shared" si="112"/>
        <v>2050</v>
      </c>
      <c r="BO37" s="49"/>
      <c r="BP37" s="49"/>
      <c r="BQ37" s="45">
        <f t="shared" si="159"/>
        <v>2050</v>
      </c>
      <c r="BS37" s="24" t="s">
        <v>128</v>
      </c>
      <c r="BT37" s="23">
        <v>2240</v>
      </c>
      <c r="BU37" s="50">
        <f t="shared" si="113"/>
        <v>2050</v>
      </c>
      <c r="BV37" s="49"/>
      <c r="BW37" s="49"/>
      <c r="BX37" s="45">
        <f t="shared" si="160"/>
        <v>2050</v>
      </c>
      <c r="BZ37" s="24" t="s">
        <v>128</v>
      </c>
      <c r="CA37" s="23">
        <v>2240</v>
      </c>
      <c r="CB37" s="50">
        <f t="shared" si="114"/>
        <v>2050</v>
      </c>
      <c r="CC37" s="49"/>
      <c r="CD37" s="49"/>
      <c r="CE37" s="45">
        <f t="shared" si="161"/>
        <v>2050</v>
      </c>
    </row>
    <row r="38" spans="1:83" s="27" customFormat="1" ht="15.75" customHeight="1" thickBot="1">
      <c r="A38" s="24" t="s">
        <v>129</v>
      </c>
      <c r="B38" s="23">
        <v>2240</v>
      </c>
      <c r="C38" s="49">
        <v>1300</v>
      </c>
      <c r="D38" s="49"/>
      <c r="E38" s="49"/>
      <c r="F38" s="45">
        <f t="shared" si="150"/>
        <v>1300</v>
      </c>
      <c r="H38" s="24" t="s">
        <v>129</v>
      </c>
      <c r="I38" s="23">
        <v>2240</v>
      </c>
      <c r="J38" s="50">
        <f t="shared" si="104"/>
        <v>1300</v>
      </c>
      <c r="K38" s="49"/>
      <c r="L38" s="121"/>
      <c r="M38" s="45">
        <f t="shared" si="151"/>
        <v>1300</v>
      </c>
      <c r="O38" s="24" t="s">
        <v>129</v>
      </c>
      <c r="P38" s="23">
        <v>2240</v>
      </c>
      <c r="Q38" s="50">
        <f t="shared" si="105"/>
        <v>1300</v>
      </c>
      <c r="R38" s="49"/>
      <c r="S38" s="121"/>
      <c r="T38" s="45">
        <f t="shared" si="152"/>
        <v>1300</v>
      </c>
      <c r="U38" s="28"/>
      <c r="V38" s="24" t="s">
        <v>129</v>
      </c>
      <c r="W38" s="23">
        <v>2240</v>
      </c>
      <c r="X38" s="50">
        <f t="shared" si="106"/>
        <v>1300</v>
      </c>
      <c r="Y38" s="49"/>
      <c r="Z38" s="121">
        <v>1300</v>
      </c>
      <c r="AA38" s="45">
        <f t="shared" si="153"/>
        <v>0</v>
      </c>
      <c r="AC38" s="24" t="s">
        <v>129</v>
      </c>
      <c r="AD38" s="23">
        <v>2240</v>
      </c>
      <c r="AE38" s="50">
        <f t="shared" si="107"/>
        <v>0</v>
      </c>
      <c r="AF38" s="49"/>
      <c r="AG38" s="121"/>
      <c r="AH38" s="45">
        <f t="shared" si="154"/>
        <v>0</v>
      </c>
      <c r="AJ38" s="24" t="s">
        <v>129</v>
      </c>
      <c r="AK38" s="23">
        <v>2240</v>
      </c>
      <c r="AL38" s="50">
        <f t="shared" si="108"/>
        <v>0</v>
      </c>
      <c r="AM38" s="49"/>
      <c r="AN38" s="121"/>
      <c r="AO38" s="45">
        <f t="shared" si="155"/>
        <v>0</v>
      </c>
      <c r="AQ38" s="24" t="s">
        <v>129</v>
      </c>
      <c r="AR38" s="23">
        <v>2240</v>
      </c>
      <c r="AS38" s="50">
        <f t="shared" si="109"/>
        <v>0</v>
      </c>
      <c r="AT38" s="49"/>
      <c r="AU38" s="121"/>
      <c r="AV38" s="45">
        <f t="shared" si="156"/>
        <v>0</v>
      </c>
      <c r="AX38" s="24" t="s">
        <v>129</v>
      </c>
      <c r="AY38" s="23">
        <v>2240</v>
      </c>
      <c r="AZ38" s="50">
        <f t="shared" si="110"/>
        <v>0</v>
      </c>
      <c r="BA38" s="49"/>
      <c r="BB38" s="49"/>
      <c r="BC38" s="45">
        <f t="shared" si="157"/>
        <v>0</v>
      </c>
      <c r="BE38" s="24" t="s">
        <v>129</v>
      </c>
      <c r="BF38" s="23">
        <v>2240</v>
      </c>
      <c r="BG38" s="50">
        <f t="shared" si="111"/>
        <v>0</v>
      </c>
      <c r="BH38" s="49"/>
      <c r="BI38" s="49"/>
      <c r="BJ38" s="45">
        <f t="shared" si="158"/>
        <v>0</v>
      </c>
      <c r="BL38" s="24" t="s">
        <v>129</v>
      </c>
      <c r="BM38" s="23">
        <v>2240</v>
      </c>
      <c r="BN38" s="50">
        <f t="shared" si="112"/>
        <v>0</v>
      </c>
      <c r="BO38" s="49"/>
      <c r="BP38" s="49"/>
      <c r="BQ38" s="45">
        <f t="shared" si="159"/>
        <v>0</v>
      </c>
      <c r="BS38" s="24" t="s">
        <v>129</v>
      </c>
      <c r="BT38" s="23">
        <v>2240</v>
      </c>
      <c r="BU38" s="50">
        <f t="shared" si="113"/>
        <v>0</v>
      </c>
      <c r="BV38" s="49"/>
      <c r="BW38" s="49"/>
      <c r="BX38" s="45">
        <f t="shared" si="160"/>
        <v>0</v>
      </c>
      <c r="BZ38" s="24" t="s">
        <v>129</v>
      </c>
      <c r="CA38" s="23">
        <v>2240</v>
      </c>
      <c r="CB38" s="50">
        <f t="shared" si="114"/>
        <v>0</v>
      </c>
      <c r="CC38" s="49"/>
      <c r="CD38" s="49"/>
      <c r="CE38" s="45">
        <f t="shared" si="161"/>
        <v>0</v>
      </c>
    </row>
    <row r="39" spans="1:83" s="27" customFormat="1" ht="15.75" customHeight="1" thickBot="1">
      <c r="A39" s="21" t="s">
        <v>41</v>
      </c>
      <c r="B39" s="16">
        <v>2240</v>
      </c>
      <c r="C39" s="49">
        <v>3907</v>
      </c>
      <c r="D39" s="49"/>
      <c r="E39" s="49"/>
      <c r="F39" s="45">
        <f t="shared" si="150"/>
        <v>3907</v>
      </c>
      <c r="H39" s="21" t="s">
        <v>41</v>
      </c>
      <c r="I39" s="16">
        <v>2240</v>
      </c>
      <c r="J39" s="50">
        <f t="shared" si="104"/>
        <v>3907</v>
      </c>
      <c r="K39" s="49"/>
      <c r="L39" s="121"/>
      <c r="M39" s="45">
        <f t="shared" si="151"/>
        <v>3907</v>
      </c>
      <c r="O39" s="21" t="s">
        <v>41</v>
      </c>
      <c r="P39" s="16">
        <v>2240</v>
      </c>
      <c r="Q39" s="50">
        <f t="shared" si="105"/>
        <v>3907</v>
      </c>
      <c r="R39" s="49"/>
      <c r="S39" s="121"/>
      <c r="T39" s="45">
        <f t="shared" si="152"/>
        <v>3907</v>
      </c>
      <c r="U39" s="28"/>
      <c r="V39" s="21" t="s">
        <v>41</v>
      </c>
      <c r="W39" s="16">
        <v>2240</v>
      </c>
      <c r="X39" s="50">
        <f t="shared" si="106"/>
        <v>3907</v>
      </c>
      <c r="Y39" s="49"/>
      <c r="Z39" s="121"/>
      <c r="AA39" s="45">
        <f t="shared" si="153"/>
        <v>3907</v>
      </c>
      <c r="AC39" s="21" t="s">
        <v>41</v>
      </c>
      <c r="AD39" s="16">
        <v>2240</v>
      </c>
      <c r="AE39" s="50">
        <f t="shared" si="107"/>
        <v>3907</v>
      </c>
      <c r="AF39" s="49"/>
      <c r="AG39" s="121"/>
      <c r="AH39" s="45">
        <f t="shared" si="154"/>
        <v>3907</v>
      </c>
      <c r="AJ39" s="21" t="s">
        <v>41</v>
      </c>
      <c r="AK39" s="16">
        <v>2240</v>
      </c>
      <c r="AL39" s="50">
        <f t="shared" si="108"/>
        <v>3907</v>
      </c>
      <c r="AM39" s="49"/>
      <c r="AN39" s="121"/>
      <c r="AO39" s="45">
        <f t="shared" si="155"/>
        <v>3907</v>
      </c>
      <c r="AQ39" s="21" t="s">
        <v>41</v>
      </c>
      <c r="AR39" s="16">
        <v>2240</v>
      </c>
      <c r="AS39" s="50">
        <f t="shared" si="109"/>
        <v>3907</v>
      </c>
      <c r="AT39" s="49"/>
      <c r="AU39" s="121">
        <f>1598.4+918</f>
        <v>2516.4</v>
      </c>
      <c r="AV39" s="45">
        <f t="shared" si="156"/>
        <v>1390.6</v>
      </c>
      <c r="AX39" s="21" t="s">
        <v>41</v>
      </c>
      <c r="AY39" s="16">
        <v>2240</v>
      </c>
      <c r="AZ39" s="50">
        <f t="shared" si="110"/>
        <v>1390.6</v>
      </c>
      <c r="BA39" s="49"/>
      <c r="BB39" s="49"/>
      <c r="BC39" s="45">
        <f t="shared" si="157"/>
        <v>1390.6</v>
      </c>
      <c r="BE39" s="21" t="s">
        <v>41</v>
      </c>
      <c r="BF39" s="16">
        <v>2240</v>
      </c>
      <c r="BG39" s="50">
        <f t="shared" si="111"/>
        <v>1390.6</v>
      </c>
      <c r="BH39" s="49"/>
      <c r="BI39" s="49"/>
      <c r="BJ39" s="45">
        <f t="shared" si="158"/>
        <v>1390.6</v>
      </c>
      <c r="BL39" s="21" t="s">
        <v>41</v>
      </c>
      <c r="BM39" s="16">
        <v>2240</v>
      </c>
      <c r="BN39" s="50">
        <f t="shared" si="112"/>
        <v>1390.6</v>
      </c>
      <c r="BO39" s="49"/>
      <c r="BP39" s="49"/>
      <c r="BQ39" s="45">
        <f t="shared" si="159"/>
        <v>1390.6</v>
      </c>
      <c r="BS39" s="21" t="s">
        <v>41</v>
      </c>
      <c r="BT39" s="16">
        <v>2240</v>
      </c>
      <c r="BU39" s="50">
        <f t="shared" si="113"/>
        <v>1390.6</v>
      </c>
      <c r="BV39" s="49"/>
      <c r="BW39" s="49"/>
      <c r="BX39" s="45">
        <f t="shared" si="160"/>
        <v>1390.6</v>
      </c>
      <c r="BZ39" s="21" t="s">
        <v>41</v>
      </c>
      <c r="CA39" s="16">
        <v>2240</v>
      </c>
      <c r="CB39" s="50">
        <f t="shared" si="114"/>
        <v>1390.6</v>
      </c>
      <c r="CC39" s="49"/>
      <c r="CD39" s="49"/>
      <c r="CE39" s="45">
        <f t="shared" si="161"/>
        <v>1390.6</v>
      </c>
    </row>
    <row r="40" spans="1:83" s="27" customFormat="1" ht="15.75" customHeight="1" thickBot="1">
      <c r="A40" s="21" t="s">
        <v>47</v>
      </c>
      <c r="B40" s="16">
        <v>2240</v>
      </c>
      <c r="C40" s="49">
        <v>2700</v>
      </c>
      <c r="D40" s="49"/>
      <c r="E40" s="49"/>
      <c r="F40" s="45">
        <f t="shared" si="150"/>
        <v>2700</v>
      </c>
      <c r="H40" s="21" t="s">
        <v>47</v>
      </c>
      <c r="I40" s="16">
        <v>2240</v>
      </c>
      <c r="J40" s="50">
        <f t="shared" si="104"/>
        <v>2700</v>
      </c>
      <c r="K40" s="49"/>
      <c r="L40" s="121"/>
      <c r="M40" s="45">
        <f t="shared" si="151"/>
        <v>2700</v>
      </c>
      <c r="O40" s="21" t="s">
        <v>47</v>
      </c>
      <c r="P40" s="16">
        <v>2240</v>
      </c>
      <c r="Q40" s="50">
        <f t="shared" si="105"/>
        <v>2700</v>
      </c>
      <c r="R40" s="49"/>
      <c r="S40" s="121"/>
      <c r="T40" s="45">
        <f t="shared" si="152"/>
        <v>2700</v>
      </c>
      <c r="U40" s="28"/>
      <c r="V40" s="21" t="s">
        <v>47</v>
      </c>
      <c r="W40" s="16">
        <v>2240</v>
      </c>
      <c r="X40" s="50">
        <f t="shared" si="106"/>
        <v>2700</v>
      </c>
      <c r="Y40" s="49"/>
      <c r="Z40" s="121"/>
      <c r="AA40" s="45">
        <f t="shared" si="153"/>
        <v>2700</v>
      </c>
      <c r="AC40" s="21" t="s">
        <v>47</v>
      </c>
      <c r="AD40" s="16">
        <v>2240</v>
      </c>
      <c r="AE40" s="50">
        <f t="shared" si="107"/>
        <v>2700</v>
      </c>
      <c r="AF40" s="49"/>
      <c r="AG40" s="121"/>
      <c r="AH40" s="45">
        <f t="shared" si="154"/>
        <v>2700</v>
      </c>
      <c r="AJ40" s="21" t="s">
        <v>47</v>
      </c>
      <c r="AK40" s="16">
        <v>2240</v>
      </c>
      <c r="AL40" s="50">
        <f t="shared" si="108"/>
        <v>2700</v>
      </c>
      <c r="AM40" s="49"/>
      <c r="AN40" s="121"/>
      <c r="AO40" s="45">
        <f t="shared" si="155"/>
        <v>2700</v>
      </c>
      <c r="AQ40" s="21" t="s">
        <v>47</v>
      </c>
      <c r="AR40" s="16">
        <v>2240</v>
      </c>
      <c r="AS40" s="50">
        <f t="shared" si="109"/>
        <v>2700</v>
      </c>
      <c r="AT40" s="49"/>
      <c r="AU40" s="121"/>
      <c r="AV40" s="45">
        <f t="shared" si="156"/>
        <v>2700</v>
      </c>
      <c r="AX40" s="21" t="s">
        <v>47</v>
      </c>
      <c r="AY40" s="16">
        <v>2240</v>
      </c>
      <c r="AZ40" s="50">
        <f t="shared" si="110"/>
        <v>2700</v>
      </c>
      <c r="BA40" s="49"/>
      <c r="BB40" s="49"/>
      <c r="BC40" s="45">
        <f t="shared" si="157"/>
        <v>2700</v>
      </c>
      <c r="BE40" s="21" t="s">
        <v>47</v>
      </c>
      <c r="BF40" s="16">
        <v>2240</v>
      </c>
      <c r="BG40" s="50">
        <f t="shared" si="111"/>
        <v>2700</v>
      </c>
      <c r="BH40" s="49"/>
      <c r="BI40" s="49"/>
      <c r="BJ40" s="45">
        <f t="shared" si="158"/>
        <v>2700</v>
      </c>
      <c r="BL40" s="21" t="s">
        <v>47</v>
      </c>
      <c r="BM40" s="16">
        <v>2240</v>
      </c>
      <c r="BN40" s="50">
        <f t="shared" si="112"/>
        <v>2700</v>
      </c>
      <c r="BO40" s="49"/>
      <c r="BP40" s="49"/>
      <c r="BQ40" s="45">
        <f t="shared" si="159"/>
        <v>2700</v>
      </c>
      <c r="BS40" s="21" t="s">
        <v>47</v>
      </c>
      <c r="BT40" s="16">
        <v>2240</v>
      </c>
      <c r="BU40" s="50">
        <f t="shared" si="113"/>
        <v>2700</v>
      </c>
      <c r="BV40" s="49"/>
      <c r="BW40" s="49"/>
      <c r="BX40" s="45">
        <f t="shared" si="160"/>
        <v>2700</v>
      </c>
      <c r="BZ40" s="21" t="s">
        <v>47</v>
      </c>
      <c r="CA40" s="16">
        <v>2240</v>
      </c>
      <c r="CB40" s="50">
        <f t="shared" si="114"/>
        <v>2700</v>
      </c>
      <c r="CC40" s="49"/>
      <c r="CD40" s="49"/>
      <c r="CE40" s="45">
        <f t="shared" si="161"/>
        <v>2700</v>
      </c>
    </row>
    <row r="41" spans="1:83" s="27" customFormat="1" ht="15.75" customHeight="1" thickBot="1">
      <c r="A41" s="21" t="s">
        <v>45</v>
      </c>
      <c r="B41" s="16">
        <v>2240</v>
      </c>
      <c r="C41" s="49">
        <v>970</v>
      </c>
      <c r="D41" s="49"/>
      <c r="E41" s="49"/>
      <c r="F41" s="45">
        <f t="shared" si="150"/>
        <v>970</v>
      </c>
      <c r="H41" s="21" t="s">
        <v>45</v>
      </c>
      <c r="I41" s="16">
        <v>2240</v>
      </c>
      <c r="J41" s="50">
        <f t="shared" si="104"/>
        <v>970</v>
      </c>
      <c r="K41" s="49"/>
      <c r="L41" s="121">
        <v>970</v>
      </c>
      <c r="M41" s="45">
        <f t="shared" si="151"/>
        <v>0</v>
      </c>
      <c r="O41" s="21" t="s">
        <v>45</v>
      </c>
      <c r="P41" s="16">
        <v>2240</v>
      </c>
      <c r="Q41" s="50">
        <f t="shared" si="105"/>
        <v>0</v>
      </c>
      <c r="R41" s="49"/>
      <c r="S41" s="121"/>
      <c r="T41" s="45">
        <f t="shared" si="152"/>
        <v>0</v>
      </c>
      <c r="U41" s="28"/>
      <c r="V41" s="21" t="s">
        <v>45</v>
      </c>
      <c r="W41" s="16">
        <v>2240</v>
      </c>
      <c r="X41" s="50">
        <f t="shared" si="106"/>
        <v>0</v>
      </c>
      <c r="Y41" s="49"/>
      <c r="Z41" s="121"/>
      <c r="AA41" s="45">
        <f t="shared" si="153"/>
        <v>0</v>
      </c>
      <c r="AC41" s="21" t="s">
        <v>45</v>
      </c>
      <c r="AD41" s="16">
        <v>2240</v>
      </c>
      <c r="AE41" s="50">
        <f t="shared" si="107"/>
        <v>0</v>
      </c>
      <c r="AF41" s="49"/>
      <c r="AG41" s="121"/>
      <c r="AH41" s="45">
        <f t="shared" si="154"/>
        <v>0</v>
      </c>
      <c r="AJ41" s="21" t="s">
        <v>45</v>
      </c>
      <c r="AK41" s="16">
        <v>2240</v>
      </c>
      <c r="AL41" s="50">
        <f t="shared" si="108"/>
        <v>0</v>
      </c>
      <c r="AM41" s="49"/>
      <c r="AN41" s="121"/>
      <c r="AO41" s="45">
        <f t="shared" si="155"/>
        <v>0</v>
      </c>
      <c r="AQ41" s="21" t="s">
        <v>45</v>
      </c>
      <c r="AR41" s="16">
        <v>2240</v>
      </c>
      <c r="AS41" s="50">
        <f t="shared" si="109"/>
        <v>0</v>
      </c>
      <c r="AT41" s="49"/>
      <c r="AU41" s="121"/>
      <c r="AV41" s="45">
        <f t="shared" si="156"/>
        <v>0</v>
      </c>
      <c r="AX41" s="21" t="s">
        <v>45</v>
      </c>
      <c r="AY41" s="16">
        <v>2240</v>
      </c>
      <c r="AZ41" s="50">
        <f t="shared" si="110"/>
        <v>0</v>
      </c>
      <c r="BA41" s="49"/>
      <c r="BB41" s="49"/>
      <c r="BC41" s="45">
        <f t="shared" si="157"/>
        <v>0</v>
      </c>
      <c r="BE41" s="21" t="s">
        <v>45</v>
      </c>
      <c r="BF41" s="16">
        <v>2240</v>
      </c>
      <c r="BG41" s="50">
        <f t="shared" si="111"/>
        <v>0</v>
      </c>
      <c r="BH41" s="49"/>
      <c r="BI41" s="49"/>
      <c r="BJ41" s="45">
        <f t="shared" si="158"/>
        <v>0</v>
      </c>
      <c r="BL41" s="21" t="s">
        <v>45</v>
      </c>
      <c r="BM41" s="16">
        <v>2240</v>
      </c>
      <c r="BN41" s="50">
        <f t="shared" si="112"/>
        <v>0</v>
      </c>
      <c r="BO41" s="49"/>
      <c r="BP41" s="49"/>
      <c r="BQ41" s="45">
        <f t="shared" si="159"/>
        <v>0</v>
      </c>
      <c r="BS41" s="21" t="s">
        <v>45</v>
      </c>
      <c r="BT41" s="16">
        <v>2240</v>
      </c>
      <c r="BU41" s="50">
        <f t="shared" si="113"/>
        <v>0</v>
      </c>
      <c r="BV41" s="49"/>
      <c r="BW41" s="49"/>
      <c r="BX41" s="45">
        <f t="shared" si="160"/>
        <v>0</v>
      </c>
      <c r="BZ41" s="21" t="s">
        <v>45</v>
      </c>
      <c r="CA41" s="16">
        <v>2240</v>
      </c>
      <c r="CB41" s="50">
        <f t="shared" si="114"/>
        <v>0</v>
      </c>
      <c r="CC41" s="49"/>
      <c r="CD41" s="49"/>
      <c r="CE41" s="45">
        <f t="shared" si="161"/>
        <v>0</v>
      </c>
    </row>
    <row r="42" spans="1:83" s="27" customFormat="1" ht="15.75" customHeight="1" thickBot="1">
      <c r="A42" s="21" t="s">
        <v>43</v>
      </c>
      <c r="B42" s="16">
        <v>2240</v>
      </c>
      <c r="C42" s="49">
        <v>2975</v>
      </c>
      <c r="D42" s="49"/>
      <c r="E42" s="49"/>
      <c r="F42" s="45">
        <f t="shared" si="150"/>
        <v>2975</v>
      </c>
      <c r="H42" s="21" t="s">
        <v>43</v>
      </c>
      <c r="I42" s="16">
        <v>2240</v>
      </c>
      <c r="J42" s="50">
        <f t="shared" si="104"/>
        <v>2975</v>
      </c>
      <c r="K42" s="49"/>
      <c r="L42" s="121"/>
      <c r="M42" s="45">
        <f t="shared" si="151"/>
        <v>2975</v>
      </c>
      <c r="O42" s="21" t="s">
        <v>43</v>
      </c>
      <c r="P42" s="16">
        <v>2240</v>
      </c>
      <c r="Q42" s="50">
        <f t="shared" si="105"/>
        <v>2975</v>
      </c>
      <c r="R42" s="49"/>
      <c r="S42" s="121"/>
      <c r="T42" s="45">
        <f t="shared" si="152"/>
        <v>2975</v>
      </c>
      <c r="U42" s="28"/>
      <c r="V42" s="21" t="s">
        <v>43</v>
      </c>
      <c r="W42" s="16">
        <v>2240</v>
      </c>
      <c r="X42" s="50">
        <f t="shared" si="106"/>
        <v>2975</v>
      </c>
      <c r="Y42" s="49"/>
      <c r="Z42" s="121"/>
      <c r="AA42" s="45">
        <f t="shared" si="153"/>
        <v>2975</v>
      </c>
      <c r="AC42" s="21" t="s">
        <v>43</v>
      </c>
      <c r="AD42" s="16">
        <v>2240</v>
      </c>
      <c r="AE42" s="50">
        <f t="shared" si="107"/>
        <v>2975</v>
      </c>
      <c r="AF42" s="49"/>
      <c r="AG42" s="121"/>
      <c r="AH42" s="45">
        <f t="shared" si="154"/>
        <v>2975</v>
      </c>
      <c r="AJ42" s="21" t="s">
        <v>43</v>
      </c>
      <c r="AK42" s="16">
        <v>2240</v>
      </c>
      <c r="AL42" s="50">
        <f t="shared" si="108"/>
        <v>2975</v>
      </c>
      <c r="AM42" s="49"/>
      <c r="AN42" s="121"/>
      <c r="AO42" s="45">
        <f t="shared" si="155"/>
        <v>2975</v>
      </c>
      <c r="AQ42" s="21" t="s">
        <v>43</v>
      </c>
      <c r="AR42" s="16">
        <v>2240</v>
      </c>
      <c r="AS42" s="50">
        <f t="shared" si="109"/>
        <v>2975</v>
      </c>
      <c r="AT42" s="49"/>
      <c r="AU42" s="121">
        <v>2975</v>
      </c>
      <c r="AV42" s="45">
        <f t="shared" si="156"/>
        <v>0</v>
      </c>
      <c r="AX42" s="21" t="s">
        <v>43</v>
      </c>
      <c r="AY42" s="16">
        <v>2240</v>
      </c>
      <c r="AZ42" s="50">
        <f t="shared" si="110"/>
        <v>0</v>
      </c>
      <c r="BA42" s="49"/>
      <c r="BB42" s="49"/>
      <c r="BC42" s="45">
        <f t="shared" si="157"/>
        <v>0</v>
      </c>
      <c r="BE42" s="21" t="s">
        <v>43</v>
      </c>
      <c r="BF42" s="16">
        <v>2240</v>
      </c>
      <c r="BG42" s="50">
        <f t="shared" si="111"/>
        <v>0</v>
      </c>
      <c r="BH42" s="49"/>
      <c r="BI42" s="49"/>
      <c r="BJ42" s="45">
        <f t="shared" si="158"/>
        <v>0</v>
      </c>
      <c r="BL42" s="21" t="s">
        <v>43</v>
      </c>
      <c r="BM42" s="16">
        <v>2240</v>
      </c>
      <c r="BN42" s="50">
        <f t="shared" si="112"/>
        <v>0</v>
      </c>
      <c r="BO42" s="49"/>
      <c r="BP42" s="49"/>
      <c r="BQ42" s="45">
        <f t="shared" si="159"/>
        <v>0</v>
      </c>
      <c r="BS42" s="21" t="s">
        <v>43</v>
      </c>
      <c r="BT42" s="16">
        <v>2240</v>
      </c>
      <c r="BU42" s="50">
        <f t="shared" si="113"/>
        <v>0</v>
      </c>
      <c r="BV42" s="49"/>
      <c r="BW42" s="49"/>
      <c r="BX42" s="45">
        <f t="shared" si="160"/>
        <v>0</v>
      </c>
      <c r="BZ42" s="21" t="s">
        <v>43</v>
      </c>
      <c r="CA42" s="16">
        <v>2240</v>
      </c>
      <c r="CB42" s="50">
        <f t="shared" si="114"/>
        <v>0</v>
      </c>
      <c r="CC42" s="49"/>
      <c r="CD42" s="49"/>
      <c r="CE42" s="45">
        <f t="shared" si="161"/>
        <v>0</v>
      </c>
    </row>
    <row r="43" spans="1:83" s="129" customFormat="1" ht="15.75" customHeight="1" thickBot="1">
      <c r="A43" s="24"/>
      <c r="B43" s="23"/>
      <c r="C43" s="49"/>
      <c r="D43" s="49"/>
      <c r="E43" s="49"/>
      <c r="F43" s="31"/>
      <c r="H43" s="24"/>
      <c r="I43" s="23"/>
      <c r="J43" s="133"/>
      <c r="K43" s="49"/>
      <c r="L43" s="121"/>
      <c r="M43" s="31"/>
      <c r="O43" s="24"/>
      <c r="P43" s="23"/>
      <c r="Q43" s="133"/>
      <c r="R43" s="49"/>
      <c r="S43" s="121"/>
      <c r="T43" s="31"/>
      <c r="V43" s="24"/>
      <c r="W43" s="23"/>
      <c r="X43" s="133"/>
      <c r="Y43" s="49"/>
      <c r="Z43" s="121"/>
      <c r="AA43" s="31"/>
      <c r="AC43" s="24" t="s">
        <v>157</v>
      </c>
      <c r="AD43" s="23">
        <v>2240</v>
      </c>
      <c r="AE43" s="133">
        <v>180</v>
      </c>
      <c r="AF43" s="49"/>
      <c r="AG43" s="121">
        <v>180</v>
      </c>
      <c r="AH43" s="45">
        <f t="shared" si="154"/>
        <v>0</v>
      </c>
      <c r="AJ43" s="24"/>
      <c r="AK43" s="23"/>
      <c r="AL43" s="133"/>
      <c r="AM43" s="49"/>
      <c r="AN43" s="121"/>
      <c r="AO43" s="31"/>
      <c r="AQ43" s="24"/>
      <c r="AR43" s="23"/>
      <c r="AS43" s="133"/>
      <c r="AT43" s="49"/>
      <c r="AU43" s="121"/>
      <c r="AV43" s="31"/>
      <c r="AX43" s="24"/>
      <c r="AY43" s="23"/>
      <c r="AZ43" s="133"/>
      <c r="BA43" s="49"/>
      <c r="BB43" s="49"/>
      <c r="BC43" s="31"/>
      <c r="BE43" s="24"/>
      <c r="BF43" s="23"/>
      <c r="BG43" s="133"/>
      <c r="BH43" s="49"/>
      <c r="BI43" s="49"/>
      <c r="BJ43" s="31"/>
      <c r="BL43" s="24"/>
      <c r="BM43" s="23"/>
      <c r="BN43" s="133"/>
      <c r="BO43" s="49"/>
      <c r="BP43" s="49"/>
      <c r="BQ43" s="31"/>
      <c r="BS43" s="24"/>
      <c r="BT43" s="23"/>
      <c r="BU43" s="133"/>
      <c r="BV43" s="49"/>
      <c r="BW43" s="49"/>
      <c r="BX43" s="31"/>
      <c r="BZ43" s="24"/>
      <c r="CA43" s="23"/>
      <c r="CB43" s="133"/>
      <c r="CC43" s="49"/>
      <c r="CD43" s="49"/>
      <c r="CE43" s="31"/>
    </row>
    <row r="44" spans="1:83" s="27" customFormat="1" ht="15.75" customHeight="1" thickBot="1">
      <c r="A44" s="21" t="s">
        <v>37</v>
      </c>
      <c r="B44" s="16">
        <v>2240</v>
      </c>
      <c r="C44" s="49">
        <v>7560</v>
      </c>
      <c r="D44" s="49"/>
      <c r="E44" s="49"/>
      <c r="F44" s="45">
        <f t="shared" si="150"/>
        <v>7560</v>
      </c>
      <c r="H44" s="21" t="s">
        <v>37</v>
      </c>
      <c r="I44" s="16">
        <v>2240</v>
      </c>
      <c r="J44" s="50">
        <f t="shared" si="104"/>
        <v>7560</v>
      </c>
      <c r="K44" s="49"/>
      <c r="L44" s="121">
        <v>260.86</v>
      </c>
      <c r="M44" s="45">
        <f t="shared" si="151"/>
        <v>7299.14</v>
      </c>
      <c r="O44" s="21" t="s">
        <v>37</v>
      </c>
      <c r="P44" s="16">
        <v>2240</v>
      </c>
      <c r="Q44" s="50">
        <f t="shared" si="105"/>
        <v>7299.14</v>
      </c>
      <c r="R44" s="49"/>
      <c r="S44" s="121">
        <v>584.74</v>
      </c>
      <c r="T44" s="45">
        <f t="shared" si="152"/>
        <v>6714.4000000000005</v>
      </c>
      <c r="U44" s="28"/>
      <c r="V44" s="21" t="s">
        <v>37</v>
      </c>
      <c r="W44" s="16">
        <v>2240</v>
      </c>
      <c r="X44" s="50">
        <f t="shared" si="106"/>
        <v>6714.4000000000005</v>
      </c>
      <c r="Y44" s="49"/>
      <c r="Z44" s="121">
        <v>1610.86</v>
      </c>
      <c r="AA44" s="45">
        <f t="shared" si="153"/>
        <v>5103.5400000000009</v>
      </c>
      <c r="AC44" s="21" t="s">
        <v>37</v>
      </c>
      <c r="AD44" s="16">
        <v>2240</v>
      </c>
      <c r="AE44" s="50">
        <f t="shared" si="107"/>
        <v>5103.5400000000009</v>
      </c>
      <c r="AF44" s="49"/>
      <c r="AG44" s="121">
        <v>139.52000000000001</v>
      </c>
      <c r="AH44" s="45">
        <f t="shared" si="154"/>
        <v>4964.0200000000004</v>
      </c>
      <c r="AJ44" s="21" t="s">
        <v>37</v>
      </c>
      <c r="AK44" s="16">
        <v>2240</v>
      </c>
      <c r="AL44" s="50">
        <f t="shared" si="108"/>
        <v>4964.0200000000004</v>
      </c>
      <c r="AM44" s="49"/>
      <c r="AN44" s="121"/>
      <c r="AO44" s="45">
        <f t="shared" si="155"/>
        <v>4964.0200000000004</v>
      </c>
      <c r="AQ44" s="21" t="s">
        <v>37</v>
      </c>
      <c r="AR44" s="16">
        <v>2240</v>
      </c>
      <c r="AS44" s="50">
        <f t="shared" si="109"/>
        <v>4964.0200000000004</v>
      </c>
      <c r="AT44" s="49"/>
      <c r="AU44" s="121"/>
      <c r="AV44" s="45">
        <f t="shared" si="156"/>
        <v>4964.0200000000004</v>
      </c>
      <c r="AX44" s="21" t="s">
        <v>37</v>
      </c>
      <c r="AY44" s="16">
        <v>2240</v>
      </c>
      <c r="AZ44" s="50">
        <f t="shared" si="110"/>
        <v>4964.0200000000004</v>
      </c>
      <c r="BA44" s="49"/>
      <c r="BB44" s="49"/>
      <c r="BC44" s="45">
        <f t="shared" si="157"/>
        <v>4964.0200000000004</v>
      </c>
      <c r="BE44" s="21" t="s">
        <v>37</v>
      </c>
      <c r="BF44" s="16">
        <v>2240</v>
      </c>
      <c r="BG44" s="50">
        <f t="shared" si="111"/>
        <v>4964.0200000000004</v>
      </c>
      <c r="BH44" s="49"/>
      <c r="BI44" s="49"/>
      <c r="BJ44" s="45">
        <f t="shared" si="158"/>
        <v>4964.0200000000004</v>
      </c>
      <c r="BL44" s="21" t="s">
        <v>37</v>
      </c>
      <c r="BM44" s="16">
        <v>2240</v>
      </c>
      <c r="BN44" s="50">
        <f t="shared" si="112"/>
        <v>4964.0200000000004</v>
      </c>
      <c r="BO44" s="49"/>
      <c r="BP44" s="49"/>
      <c r="BQ44" s="45">
        <f t="shared" si="159"/>
        <v>4964.0200000000004</v>
      </c>
      <c r="BS44" s="21" t="s">
        <v>37</v>
      </c>
      <c r="BT44" s="16">
        <v>2240</v>
      </c>
      <c r="BU44" s="50">
        <f t="shared" si="113"/>
        <v>4964.0200000000004</v>
      </c>
      <c r="BV44" s="49"/>
      <c r="BW44" s="49"/>
      <c r="BX44" s="45">
        <f t="shared" si="160"/>
        <v>4964.0200000000004</v>
      </c>
      <c r="BZ44" s="21" t="s">
        <v>37</v>
      </c>
      <c r="CA44" s="16">
        <v>2240</v>
      </c>
      <c r="CB44" s="50">
        <f t="shared" si="114"/>
        <v>4964.0200000000004</v>
      </c>
      <c r="CC44" s="49"/>
      <c r="CD44" s="49"/>
      <c r="CE44" s="45">
        <f t="shared" si="161"/>
        <v>4964.0200000000004</v>
      </c>
    </row>
    <row r="45" spans="1:83" s="88" customFormat="1" ht="15.75" customHeight="1" thickBot="1">
      <c r="A45" s="34" t="s">
        <v>143</v>
      </c>
      <c r="B45" s="16">
        <v>2240</v>
      </c>
      <c r="C45" s="49"/>
      <c r="D45" s="49"/>
      <c r="E45" s="49"/>
      <c r="F45" s="45">
        <f t="shared" si="150"/>
        <v>0</v>
      </c>
      <c r="H45" s="34" t="s">
        <v>143</v>
      </c>
      <c r="I45" s="16">
        <v>2240</v>
      </c>
      <c r="J45" s="50">
        <f t="shared" si="104"/>
        <v>0</v>
      </c>
      <c r="K45" s="49"/>
      <c r="L45" s="121"/>
      <c r="M45" s="45">
        <f t="shared" si="151"/>
        <v>0</v>
      </c>
      <c r="O45" s="34" t="s">
        <v>143</v>
      </c>
      <c r="P45" s="16">
        <v>2240</v>
      </c>
      <c r="Q45" s="50">
        <f t="shared" si="105"/>
        <v>0</v>
      </c>
      <c r="R45" s="49"/>
      <c r="S45" s="121"/>
      <c r="T45" s="45">
        <f t="shared" si="152"/>
        <v>0</v>
      </c>
      <c r="V45" s="34" t="s">
        <v>143</v>
      </c>
      <c r="W45" s="16">
        <v>2240</v>
      </c>
      <c r="X45" s="50">
        <f t="shared" si="106"/>
        <v>0</v>
      </c>
      <c r="Y45" s="49"/>
      <c r="Z45" s="121"/>
      <c r="AA45" s="45">
        <f t="shared" si="153"/>
        <v>0</v>
      </c>
      <c r="AC45" s="34" t="s">
        <v>143</v>
      </c>
      <c r="AD45" s="16">
        <v>2240</v>
      </c>
      <c r="AE45" s="50">
        <f t="shared" si="107"/>
        <v>0</v>
      </c>
      <c r="AF45" s="49"/>
      <c r="AG45" s="121"/>
      <c r="AH45" s="45">
        <f t="shared" si="154"/>
        <v>0</v>
      </c>
      <c r="AJ45" s="34" t="s">
        <v>143</v>
      </c>
      <c r="AK45" s="16">
        <v>2240</v>
      </c>
      <c r="AL45" s="50">
        <f t="shared" si="108"/>
        <v>0</v>
      </c>
      <c r="AM45" s="49"/>
      <c r="AN45" s="121"/>
      <c r="AO45" s="45">
        <f t="shared" si="155"/>
        <v>0</v>
      </c>
      <c r="AQ45" s="34" t="s">
        <v>143</v>
      </c>
      <c r="AR45" s="16">
        <v>2240</v>
      </c>
      <c r="AS45" s="50">
        <f t="shared" si="109"/>
        <v>0</v>
      </c>
      <c r="AT45" s="49"/>
      <c r="AU45" s="121"/>
      <c r="AV45" s="45">
        <f t="shared" si="156"/>
        <v>0</v>
      </c>
      <c r="AX45" s="34" t="s">
        <v>143</v>
      </c>
      <c r="AY45" s="16">
        <v>2240</v>
      </c>
      <c r="AZ45" s="50">
        <f t="shared" si="110"/>
        <v>0</v>
      </c>
      <c r="BA45" s="49"/>
      <c r="BB45" s="49"/>
      <c r="BC45" s="45">
        <f t="shared" si="157"/>
        <v>0</v>
      </c>
      <c r="BE45" s="34" t="s">
        <v>143</v>
      </c>
      <c r="BF45" s="16">
        <v>2240</v>
      </c>
      <c r="BG45" s="50">
        <f t="shared" si="111"/>
        <v>0</v>
      </c>
      <c r="BH45" s="49"/>
      <c r="BI45" s="49"/>
      <c r="BJ45" s="45">
        <f t="shared" si="158"/>
        <v>0</v>
      </c>
      <c r="BL45" s="34" t="s">
        <v>143</v>
      </c>
      <c r="BM45" s="16">
        <v>2240</v>
      </c>
      <c r="BN45" s="50">
        <f t="shared" si="112"/>
        <v>0</v>
      </c>
      <c r="BO45" s="49"/>
      <c r="BP45" s="49"/>
      <c r="BQ45" s="45">
        <f t="shared" si="159"/>
        <v>0</v>
      </c>
      <c r="BS45" s="34" t="s">
        <v>143</v>
      </c>
      <c r="BT45" s="16">
        <v>2240</v>
      </c>
      <c r="BU45" s="50">
        <f t="shared" si="113"/>
        <v>0</v>
      </c>
      <c r="BV45" s="49"/>
      <c r="BW45" s="49"/>
      <c r="BX45" s="45">
        <f t="shared" si="160"/>
        <v>0</v>
      </c>
      <c r="BZ45" s="34" t="s">
        <v>143</v>
      </c>
      <c r="CA45" s="16">
        <v>2240</v>
      </c>
      <c r="CB45" s="50">
        <f t="shared" si="114"/>
        <v>0</v>
      </c>
      <c r="CC45" s="49"/>
      <c r="CD45" s="49"/>
      <c r="CE45" s="45">
        <f t="shared" si="161"/>
        <v>0</v>
      </c>
    </row>
    <row r="46" spans="1:83" s="88" customFormat="1" ht="15.75" customHeight="1" thickBot="1">
      <c r="A46" s="34" t="s">
        <v>144</v>
      </c>
      <c r="B46" s="16">
        <v>2240</v>
      </c>
      <c r="C46" s="49"/>
      <c r="D46" s="49"/>
      <c r="E46" s="49"/>
      <c r="F46" s="45">
        <f t="shared" si="150"/>
        <v>0</v>
      </c>
      <c r="H46" s="34" t="s">
        <v>144</v>
      </c>
      <c r="I46" s="16">
        <v>2240</v>
      </c>
      <c r="J46" s="50">
        <f t="shared" si="104"/>
        <v>0</v>
      </c>
      <c r="K46" s="49"/>
      <c r="L46" s="121"/>
      <c r="M46" s="45">
        <f t="shared" si="151"/>
        <v>0</v>
      </c>
      <c r="O46" s="34" t="s">
        <v>144</v>
      </c>
      <c r="P46" s="16">
        <v>2240</v>
      </c>
      <c r="Q46" s="50">
        <f t="shared" si="105"/>
        <v>0</v>
      </c>
      <c r="R46" s="49"/>
      <c r="S46" s="121"/>
      <c r="T46" s="45">
        <f t="shared" si="152"/>
        <v>0</v>
      </c>
      <c r="V46" s="34" t="s">
        <v>144</v>
      </c>
      <c r="W46" s="16">
        <v>2240</v>
      </c>
      <c r="X46" s="50">
        <f t="shared" si="106"/>
        <v>0</v>
      </c>
      <c r="Y46" s="49"/>
      <c r="Z46" s="121"/>
      <c r="AA46" s="45">
        <f t="shared" si="153"/>
        <v>0</v>
      </c>
      <c r="AC46" s="34" t="s">
        <v>144</v>
      </c>
      <c r="AD46" s="16">
        <v>2240</v>
      </c>
      <c r="AE46" s="50">
        <f t="shared" si="107"/>
        <v>0</v>
      </c>
      <c r="AF46" s="49"/>
      <c r="AG46" s="121"/>
      <c r="AH46" s="45">
        <f t="shared" si="154"/>
        <v>0</v>
      </c>
      <c r="AJ46" s="34" t="s">
        <v>144</v>
      </c>
      <c r="AK46" s="16">
        <v>2240</v>
      </c>
      <c r="AL46" s="50">
        <f t="shared" si="108"/>
        <v>0</v>
      </c>
      <c r="AM46" s="49"/>
      <c r="AN46" s="121"/>
      <c r="AO46" s="45">
        <f t="shared" si="155"/>
        <v>0</v>
      </c>
      <c r="AQ46" s="34" t="s">
        <v>144</v>
      </c>
      <c r="AR46" s="16">
        <v>2240</v>
      </c>
      <c r="AS46" s="50">
        <f t="shared" si="109"/>
        <v>0</v>
      </c>
      <c r="AT46" s="49"/>
      <c r="AU46" s="121"/>
      <c r="AV46" s="45">
        <f t="shared" si="156"/>
        <v>0</v>
      </c>
      <c r="AX46" s="34" t="s">
        <v>144</v>
      </c>
      <c r="AY46" s="16">
        <v>2240</v>
      </c>
      <c r="AZ46" s="50">
        <f t="shared" si="110"/>
        <v>0</v>
      </c>
      <c r="BA46" s="49"/>
      <c r="BB46" s="49"/>
      <c r="BC46" s="45">
        <f t="shared" si="157"/>
        <v>0</v>
      </c>
      <c r="BE46" s="34" t="s">
        <v>144</v>
      </c>
      <c r="BF46" s="16">
        <v>2240</v>
      </c>
      <c r="BG46" s="50">
        <f t="shared" si="111"/>
        <v>0</v>
      </c>
      <c r="BH46" s="49"/>
      <c r="BI46" s="49"/>
      <c r="BJ46" s="45">
        <f t="shared" si="158"/>
        <v>0</v>
      </c>
      <c r="BL46" s="34" t="s">
        <v>144</v>
      </c>
      <c r="BM46" s="16">
        <v>2240</v>
      </c>
      <c r="BN46" s="50">
        <f t="shared" si="112"/>
        <v>0</v>
      </c>
      <c r="BO46" s="49"/>
      <c r="BP46" s="49"/>
      <c r="BQ46" s="45">
        <f t="shared" si="159"/>
        <v>0</v>
      </c>
      <c r="BS46" s="34" t="s">
        <v>144</v>
      </c>
      <c r="BT46" s="16">
        <v>2240</v>
      </c>
      <c r="BU46" s="50">
        <f t="shared" si="113"/>
        <v>0</v>
      </c>
      <c r="BV46" s="49"/>
      <c r="BW46" s="49"/>
      <c r="BX46" s="45">
        <f t="shared" si="160"/>
        <v>0</v>
      </c>
      <c r="BZ46" s="34" t="s">
        <v>144</v>
      </c>
      <c r="CA46" s="16">
        <v>2240</v>
      </c>
      <c r="CB46" s="50">
        <f t="shared" si="114"/>
        <v>0</v>
      </c>
      <c r="CC46" s="49"/>
      <c r="CD46" s="49"/>
      <c r="CE46" s="45">
        <f t="shared" si="161"/>
        <v>0</v>
      </c>
    </row>
    <row r="47" spans="1:83" s="88" customFormat="1" ht="15.75" customHeight="1" thickBot="1">
      <c r="A47" s="89" t="s">
        <v>146</v>
      </c>
      <c r="B47" s="23">
        <v>2240</v>
      </c>
      <c r="C47" s="49"/>
      <c r="D47" s="49"/>
      <c r="E47" s="49"/>
      <c r="F47" s="45">
        <f t="shared" si="150"/>
        <v>0</v>
      </c>
      <c r="H47" s="89" t="s">
        <v>146</v>
      </c>
      <c r="I47" s="23">
        <v>2240</v>
      </c>
      <c r="J47" s="50">
        <f t="shared" si="104"/>
        <v>0</v>
      </c>
      <c r="K47" s="49"/>
      <c r="L47" s="121"/>
      <c r="M47" s="45">
        <f t="shared" si="151"/>
        <v>0</v>
      </c>
      <c r="O47" s="89" t="s">
        <v>146</v>
      </c>
      <c r="P47" s="23">
        <v>2240</v>
      </c>
      <c r="Q47" s="50">
        <f t="shared" si="105"/>
        <v>0</v>
      </c>
      <c r="R47" s="49"/>
      <c r="S47" s="121"/>
      <c r="T47" s="45">
        <f t="shared" si="152"/>
        <v>0</v>
      </c>
      <c r="V47" s="89" t="s">
        <v>146</v>
      </c>
      <c r="W47" s="23">
        <v>2240</v>
      </c>
      <c r="X47" s="50">
        <f t="shared" si="106"/>
        <v>0</v>
      </c>
      <c r="Y47" s="49"/>
      <c r="Z47" s="121"/>
      <c r="AA47" s="45">
        <f t="shared" si="153"/>
        <v>0</v>
      </c>
      <c r="AC47" s="89" t="s">
        <v>146</v>
      </c>
      <c r="AD47" s="23">
        <v>2240</v>
      </c>
      <c r="AE47" s="50">
        <f t="shared" si="107"/>
        <v>0</v>
      </c>
      <c r="AF47" s="49"/>
      <c r="AG47" s="121"/>
      <c r="AH47" s="45">
        <f t="shared" si="154"/>
        <v>0</v>
      </c>
      <c r="AJ47" s="89" t="s">
        <v>146</v>
      </c>
      <c r="AK47" s="23">
        <v>2240</v>
      </c>
      <c r="AL47" s="50">
        <f t="shared" si="108"/>
        <v>0</v>
      </c>
      <c r="AM47" s="49"/>
      <c r="AN47" s="121"/>
      <c r="AO47" s="45">
        <f t="shared" si="155"/>
        <v>0</v>
      </c>
      <c r="AQ47" s="89" t="s">
        <v>146</v>
      </c>
      <c r="AR47" s="23">
        <v>2240</v>
      </c>
      <c r="AS47" s="50">
        <f t="shared" si="109"/>
        <v>0</v>
      </c>
      <c r="AT47" s="49"/>
      <c r="AU47" s="121"/>
      <c r="AV47" s="45">
        <f t="shared" si="156"/>
        <v>0</v>
      </c>
      <c r="AX47" s="89" t="s">
        <v>146</v>
      </c>
      <c r="AY47" s="23">
        <v>2240</v>
      </c>
      <c r="AZ47" s="50">
        <f t="shared" si="110"/>
        <v>0</v>
      </c>
      <c r="BA47" s="49"/>
      <c r="BB47" s="49"/>
      <c r="BC47" s="45">
        <f t="shared" si="157"/>
        <v>0</v>
      </c>
      <c r="BE47" s="89" t="s">
        <v>146</v>
      </c>
      <c r="BF47" s="23">
        <v>2240</v>
      </c>
      <c r="BG47" s="50">
        <f t="shared" si="111"/>
        <v>0</v>
      </c>
      <c r="BH47" s="49"/>
      <c r="BI47" s="49"/>
      <c r="BJ47" s="45">
        <f t="shared" si="158"/>
        <v>0</v>
      </c>
      <c r="BL47" s="89" t="s">
        <v>146</v>
      </c>
      <c r="BM47" s="23">
        <v>2240</v>
      </c>
      <c r="BN47" s="50">
        <f t="shared" si="112"/>
        <v>0</v>
      </c>
      <c r="BO47" s="49"/>
      <c r="BP47" s="49"/>
      <c r="BQ47" s="45">
        <f t="shared" si="159"/>
        <v>0</v>
      </c>
      <c r="BS47" s="89" t="s">
        <v>146</v>
      </c>
      <c r="BT47" s="23">
        <v>2240</v>
      </c>
      <c r="BU47" s="50">
        <f t="shared" si="113"/>
        <v>0</v>
      </c>
      <c r="BV47" s="49"/>
      <c r="BW47" s="49"/>
      <c r="BX47" s="45">
        <f t="shared" si="160"/>
        <v>0</v>
      </c>
      <c r="BZ47" s="89" t="s">
        <v>146</v>
      </c>
      <c r="CA47" s="23">
        <v>2240</v>
      </c>
      <c r="CB47" s="50">
        <f t="shared" si="114"/>
        <v>0</v>
      </c>
      <c r="CC47" s="49"/>
      <c r="CD47" s="49"/>
      <c r="CE47" s="45">
        <f t="shared" si="161"/>
        <v>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48"/>
      <c r="F48" s="45">
        <f t="shared" si="150"/>
        <v>0</v>
      </c>
      <c r="H48" s="21" t="s">
        <v>34</v>
      </c>
      <c r="I48" s="16">
        <v>2240</v>
      </c>
      <c r="J48" s="50">
        <f t="shared" si="104"/>
        <v>0</v>
      </c>
      <c r="K48" s="48"/>
      <c r="L48" s="121"/>
      <c r="M48" s="45">
        <f t="shared" si="151"/>
        <v>0</v>
      </c>
      <c r="O48" s="21" t="s">
        <v>34</v>
      </c>
      <c r="P48" s="16">
        <v>2240</v>
      </c>
      <c r="Q48" s="50">
        <f t="shared" si="105"/>
        <v>0</v>
      </c>
      <c r="R48" s="48"/>
      <c r="S48" s="121"/>
      <c r="T48" s="45">
        <f t="shared" si="152"/>
        <v>0</v>
      </c>
      <c r="U48" s="28"/>
      <c r="V48" s="21" t="s">
        <v>34</v>
      </c>
      <c r="W48" s="16">
        <v>2240</v>
      </c>
      <c r="X48" s="50">
        <f t="shared" si="106"/>
        <v>0</v>
      </c>
      <c r="Y48" s="48"/>
      <c r="Z48" s="121"/>
      <c r="AA48" s="45">
        <f t="shared" si="153"/>
        <v>0</v>
      </c>
      <c r="AC48" s="21" t="s">
        <v>34</v>
      </c>
      <c r="AD48" s="16">
        <v>2240</v>
      </c>
      <c r="AE48" s="50">
        <f t="shared" si="107"/>
        <v>0</v>
      </c>
      <c r="AF48" s="48"/>
      <c r="AG48" s="121"/>
      <c r="AH48" s="45">
        <f t="shared" si="154"/>
        <v>0</v>
      </c>
      <c r="AJ48" s="21" t="s">
        <v>34</v>
      </c>
      <c r="AK48" s="16">
        <v>2240</v>
      </c>
      <c r="AL48" s="50">
        <f t="shared" si="108"/>
        <v>0</v>
      </c>
      <c r="AM48" s="48"/>
      <c r="AN48" s="121"/>
      <c r="AO48" s="45">
        <f t="shared" si="155"/>
        <v>0</v>
      </c>
      <c r="AQ48" s="21" t="s">
        <v>34</v>
      </c>
      <c r="AR48" s="16">
        <v>2240</v>
      </c>
      <c r="AS48" s="50">
        <f t="shared" si="109"/>
        <v>0</v>
      </c>
      <c r="AT48" s="48"/>
      <c r="AU48" s="121"/>
      <c r="AV48" s="45">
        <f t="shared" si="156"/>
        <v>0</v>
      </c>
      <c r="AX48" s="21" t="s">
        <v>34</v>
      </c>
      <c r="AY48" s="16">
        <v>2240</v>
      </c>
      <c r="AZ48" s="50">
        <f t="shared" si="110"/>
        <v>0</v>
      </c>
      <c r="BA48" s="48"/>
      <c r="BB48" s="48"/>
      <c r="BC48" s="45">
        <f t="shared" si="157"/>
        <v>0</v>
      </c>
      <c r="BE48" s="21" t="s">
        <v>34</v>
      </c>
      <c r="BF48" s="16">
        <v>2240</v>
      </c>
      <c r="BG48" s="50">
        <f t="shared" si="111"/>
        <v>0</v>
      </c>
      <c r="BH48" s="48"/>
      <c r="BI48" s="48"/>
      <c r="BJ48" s="45">
        <f t="shared" si="158"/>
        <v>0</v>
      </c>
      <c r="BL48" s="21" t="s">
        <v>34</v>
      </c>
      <c r="BM48" s="16">
        <v>2240</v>
      </c>
      <c r="BN48" s="50">
        <f t="shared" si="112"/>
        <v>0</v>
      </c>
      <c r="BO48" s="48"/>
      <c r="BP48" s="48"/>
      <c r="BQ48" s="45">
        <f t="shared" si="159"/>
        <v>0</v>
      </c>
      <c r="BS48" s="21" t="s">
        <v>34</v>
      </c>
      <c r="BT48" s="16">
        <v>2240</v>
      </c>
      <c r="BU48" s="50">
        <f t="shared" si="113"/>
        <v>0</v>
      </c>
      <c r="BV48" s="48"/>
      <c r="BW48" s="48"/>
      <c r="BX48" s="45">
        <f t="shared" si="160"/>
        <v>0</v>
      </c>
      <c r="BZ48" s="21" t="s">
        <v>34</v>
      </c>
      <c r="CA48" s="16">
        <v>2240</v>
      </c>
      <c r="CB48" s="50">
        <f t="shared" si="114"/>
        <v>0</v>
      </c>
      <c r="CC48" s="48"/>
      <c r="CD48" s="48"/>
      <c r="CE48" s="45">
        <f t="shared" si="161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1396263</v>
      </c>
      <c r="D49" s="47">
        <f t="shared" ref="D49:E49" si="162">SUM(D50:D54)</f>
        <v>0</v>
      </c>
      <c r="E49" s="120">
        <f t="shared" si="162"/>
        <v>3951.89</v>
      </c>
      <c r="F49" s="47">
        <f t="shared" ref="F49" si="163">C49+D49-E49</f>
        <v>1392311.11</v>
      </c>
      <c r="H49" s="29" t="s">
        <v>50</v>
      </c>
      <c r="I49" s="30">
        <v>2270</v>
      </c>
      <c r="J49" s="47">
        <f>SUM(J50:J54)</f>
        <v>1392311.11</v>
      </c>
      <c r="K49" s="120">
        <f>SUM(K50:K54)</f>
        <v>315</v>
      </c>
      <c r="L49" s="120">
        <f>SUM(L50:L54)</f>
        <v>224220.99000000002</v>
      </c>
      <c r="M49" s="47">
        <f t="shared" ref="M49" si="164">J49+K49-L49</f>
        <v>1168405.1200000001</v>
      </c>
      <c r="O49" s="29" t="s">
        <v>50</v>
      </c>
      <c r="P49" s="30">
        <v>2270</v>
      </c>
      <c r="Q49" s="47">
        <f>SUM(Q50:Q54)</f>
        <v>1168405.1199999999</v>
      </c>
      <c r="R49" s="47">
        <f>SUM(R50:R54)</f>
        <v>0</v>
      </c>
      <c r="S49" s="120">
        <f>SUM(S50:S54)</f>
        <v>3951.89</v>
      </c>
      <c r="T49" s="47">
        <f t="shared" ref="T49" si="165">Q49+R49-S49</f>
        <v>1164453.23</v>
      </c>
      <c r="V49" s="29" t="s">
        <v>50</v>
      </c>
      <c r="W49" s="30">
        <v>2270</v>
      </c>
      <c r="X49" s="47">
        <f>SUM(X50:X54)</f>
        <v>1164453.23</v>
      </c>
      <c r="Y49" s="47">
        <f>SUM(Y50:Y54)</f>
        <v>0</v>
      </c>
      <c r="Z49" s="120">
        <f>SUM(Z50:Z54)</f>
        <v>223910.67</v>
      </c>
      <c r="AA49" s="47">
        <f t="shared" ref="AA49" si="166">X49+Y49-Z49</f>
        <v>940542.55999999994</v>
      </c>
      <c r="AC49" s="29" t="s">
        <v>50</v>
      </c>
      <c r="AD49" s="30">
        <v>2270</v>
      </c>
      <c r="AE49" s="47">
        <f>SUM(AE50:AE54)</f>
        <v>940542.55999999994</v>
      </c>
      <c r="AF49" s="47">
        <f>SUM(AF50:AF54)</f>
        <v>0</v>
      </c>
      <c r="AG49" s="120">
        <f>SUM(AG50:AG54)</f>
        <v>161512.07</v>
      </c>
      <c r="AH49" s="47">
        <f t="shared" ref="AH49" si="167">AE49+AF49-AG49</f>
        <v>779030.49</v>
      </c>
      <c r="AJ49" s="29" t="s">
        <v>50</v>
      </c>
      <c r="AK49" s="30">
        <v>2270</v>
      </c>
      <c r="AL49" s="47">
        <f>SUM(AL50:AL54)</f>
        <v>779030.49</v>
      </c>
      <c r="AM49" s="47">
        <f>SUM(AM50:AM54)</f>
        <v>0</v>
      </c>
      <c r="AN49" s="120">
        <f>SUM(AN50:AN54)</f>
        <v>24947.27</v>
      </c>
      <c r="AO49" s="47">
        <f t="shared" ref="AO49" si="168">AL49+AM49-AN49</f>
        <v>754083.22</v>
      </c>
      <c r="AQ49" s="29" t="s">
        <v>50</v>
      </c>
      <c r="AR49" s="30">
        <v>2270</v>
      </c>
      <c r="AS49" s="47">
        <f>SUM(AS50:AS54)</f>
        <v>754083.21999999986</v>
      </c>
      <c r="AT49" s="47">
        <f>SUM(AT50:AT54)</f>
        <v>0</v>
      </c>
      <c r="AU49" s="120">
        <f>SUM(AU50:AU54)</f>
        <v>1351.04</v>
      </c>
      <c r="AV49" s="47">
        <f t="shared" ref="AV49" si="169">AS49+AT49-AU49</f>
        <v>752732.17999999982</v>
      </c>
      <c r="AX49" s="29" t="s">
        <v>50</v>
      </c>
      <c r="AY49" s="30">
        <v>2270</v>
      </c>
      <c r="AZ49" s="47">
        <f>SUM(AZ50:AZ54)</f>
        <v>752732.18</v>
      </c>
      <c r="BA49" s="47">
        <f>SUM(BA50:BA54)</f>
        <v>0</v>
      </c>
      <c r="BB49" s="47">
        <f>SUM(BB50:BB54)</f>
        <v>0</v>
      </c>
      <c r="BC49" s="47">
        <f t="shared" ref="BC49" si="170">AZ49+BA49-BB49</f>
        <v>752732.18</v>
      </c>
      <c r="BE49" s="29" t="s">
        <v>50</v>
      </c>
      <c r="BF49" s="30">
        <v>2270</v>
      </c>
      <c r="BG49" s="47">
        <f>SUM(BG50:BG54)</f>
        <v>752732.18</v>
      </c>
      <c r="BH49" s="47">
        <f>SUM(BH50:BH54)</f>
        <v>0</v>
      </c>
      <c r="BI49" s="47">
        <f>SUM(BI50:BI54)</f>
        <v>0</v>
      </c>
      <c r="BJ49" s="47">
        <f t="shared" ref="BJ49" si="171">BG49+BH49-BI49</f>
        <v>752732.18</v>
      </c>
      <c r="BL49" s="29" t="s">
        <v>50</v>
      </c>
      <c r="BM49" s="30">
        <v>2270</v>
      </c>
      <c r="BN49" s="47">
        <f>SUM(BN50:BN54)</f>
        <v>752732.18</v>
      </c>
      <c r="BO49" s="47">
        <f>SUM(BO50:BO54)</f>
        <v>0</v>
      </c>
      <c r="BP49" s="47">
        <f>SUM(BP50:BP54)</f>
        <v>0</v>
      </c>
      <c r="BQ49" s="47">
        <f t="shared" ref="BQ49" si="172">BN49+BO49-BP49</f>
        <v>752732.18</v>
      </c>
      <c r="BS49" s="29" t="s">
        <v>50</v>
      </c>
      <c r="BT49" s="30">
        <v>2270</v>
      </c>
      <c r="BU49" s="47">
        <f>SUM(BU50:BU54)</f>
        <v>752732.18</v>
      </c>
      <c r="BV49" s="47">
        <f>SUM(BV50:BV54)</f>
        <v>0</v>
      </c>
      <c r="BW49" s="47">
        <f>SUM(BW50:BW54)</f>
        <v>0</v>
      </c>
      <c r="BX49" s="47">
        <f t="shared" ref="BX49" si="173">BU49+BV49-BW49</f>
        <v>752732.18</v>
      </c>
      <c r="BZ49" s="29" t="s">
        <v>50</v>
      </c>
      <c r="CA49" s="30">
        <v>2270</v>
      </c>
      <c r="CB49" s="47">
        <f>SUM(CB50:CB54)</f>
        <v>752732.18</v>
      </c>
      <c r="CC49" s="47">
        <f>SUM(CC50:CC54)</f>
        <v>0</v>
      </c>
      <c r="CD49" s="47">
        <f>SUM(CD50:CD54)</f>
        <v>0</v>
      </c>
      <c r="CE49" s="47">
        <f t="shared" ref="CE49" si="174">CB49+CC49-CD49</f>
        <v>752732.18</v>
      </c>
    </row>
    <row r="50" spans="1:83" s="27" customFormat="1" ht="15.75" customHeight="1" thickBot="1">
      <c r="A50" s="21" t="s">
        <v>38</v>
      </c>
      <c r="B50" s="16">
        <v>2271</v>
      </c>
      <c r="C50" s="50">
        <v>1162638</v>
      </c>
      <c r="D50" s="50"/>
      <c r="E50" s="119"/>
      <c r="F50" s="45">
        <f t="shared" ref="F50:F64" si="175">C50+D50-E50</f>
        <v>1162638</v>
      </c>
      <c r="H50" s="21" t="s">
        <v>38</v>
      </c>
      <c r="I50" s="16">
        <v>2271</v>
      </c>
      <c r="J50" s="50">
        <f t="shared" si="104"/>
        <v>1162638</v>
      </c>
      <c r="K50" s="119"/>
      <c r="L50" s="119">
        <v>212777.27</v>
      </c>
      <c r="M50" s="45">
        <f t="shared" ref="M50:M64" si="176">J50+K50-L50</f>
        <v>949860.73</v>
      </c>
      <c r="O50" s="21" t="s">
        <v>38</v>
      </c>
      <c r="P50" s="16">
        <v>2271</v>
      </c>
      <c r="Q50" s="50">
        <f t="shared" si="105"/>
        <v>949860.73</v>
      </c>
      <c r="R50" s="50"/>
      <c r="S50" s="119"/>
      <c r="T50" s="45">
        <f t="shared" ref="T50:T64" si="177">Q50+R50-S50</f>
        <v>949860.73</v>
      </c>
      <c r="U50" s="28"/>
      <c r="V50" s="21" t="s">
        <v>38</v>
      </c>
      <c r="W50" s="16">
        <v>2271</v>
      </c>
      <c r="X50" s="50">
        <f t="shared" si="106"/>
        <v>949860.73</v>
      </c>
      <c r="Y50" s="50"/>
      <c r="Z50" s="119">
        <v>212777.27</v>
      </c>
      <c r="AA50" s="45">
        <f t="shared" ref="AA50:AA64" si="178">X50+Y50-Z50</f>
        <v>737083.46</v>
      </c>
      <c r="AC50" s="21" t="s">
        <v>38</v>
      </c>
      <c r="AD50" s="16">
        <v>2271</v>
      </c>
      <c r="AE50" s="50">
        <f t="shared" si="107"/>
        <v>737083.46</v>
      </c>
      <c r="AF50" s="50"/>
      <c r="AG50" s="119">
        <v>94961.99</v>
      </c>
      <c r="AH50" s="45">
        <f t="shared" ref="AH50:AH64" si="179">AE50+AF50-AG50</f>
        <v>642121.47</v>
      </c>
      <c r="AJ50" s="21" t="s">
        <v>38</v>
      </c>
      <c r="AK50" s="16">
        <v>2271</v>
      </c>
      <c r="AL50" s="50">
        <f t="shared" si="108"/>
        <v>642121.47</v>
      </c>
      <c r="AM50" s="50"/>
      <c r="AN50" s="119"/>
      <c r="AO50" s="45">
        <f t="shared" ref="AO50:AO64" si="180">AL50+AM50-AN50</f>
        <v>642121.47</v>
      </c>
      <c r="AQ50" s="21" t="s">
        <v>38</v>
      </c>
      <c r="AR50" s="16">
        <v>2271</v>
      </c>
      <c r="AS50" s="50">
        <f t="shared" si="109"/>
        <v>642121.47</v>
      </c>
      <c r="AT50" s="50"/>
      <c r="AU50" s="119"/>
      <c r="AV50" s="45">
        <f t="shared" ref="AV50:AV64" si="181">AS50+AT50-AU50</f>
        <v>642121.47</v>
      </c>
      <c r="AX50" s="21" t="s">
        <v>38</v>
      </c>
      <c r="AY50" s="16">
        <v>2271</v>
      </c>
      <c r="AZ50" s="50">
        <f t="shared" si="110"/>
        <v>642121.47</v>
      </c>
      <c r="BA50" s="50"/>
      <c r="BB50" s="50"/>
      <c r="BC50" s="45">
        <f t="shared" ref="BC50:BC64" si="182">AZ50+BA50-BB50</f>
        <v>642121.47</v>
      </c>
      <c r="BE50" s="21" t="s">
        <v>38</v>
      </c>
      <c r="BF50" s="16">
        <v>2271</v>
      </c>
      <c r="BG50" s="50">
        <f t="shared" si="111"/>
        <v>642121.47</v>
      </c>
      <c r="BH50" s="50"/>
      <c r="BI50" s="50"/>
      <c r="BJ50" s="45">
        <f t="shared" ref="BJ50:BJ64" si="183">BG50+BH50-BI50</f>
        <v>642121.47</v>
      </c>
      <c r="BL50" s="21" t="s">
        <v>38</v>
      </c>
      <c r="BM50" s="16">
        <v>2271</v>
      </c>
      <c r="BN50" s="50">
        <f t="shared" si="112"/>
        <v>642121.47</v>
      </c>
      <c r="BO50" s="50"/>
      <c r="BP50" s="50"/>
      <c r="BQ50" s="45">
        <f t="shared" ref="BQ50:BQ64" si="184">BN50+BO50-BP50</f>
        <v>642121.47</v>
      </c>
      <c r="BS50" s="21" t="s">
        <v>38</v>
      </c>
      <c r="BT50" s="16">
        <v>2271</v>
      </c>
      <c r="BU50" s="50">
        <f t="shared" si="113"/>
        <v>642121.47</v>
      </c>
      <c r="BV50" s="50"/>
      <c r="BW50" s="50"/>
      <c r="BX50" s="45">
        <f t="shared" ref="BX50:BX64" si="185">BU50+BV50-BW50</f>
        <v>642121.47</v>
      </c>
      <c r="BZ50" s="21" t="s">
        <v>38</v>
      </c>
      <c r="CA50" s="16">
        <v>2271</v>
      </c>
      <c r="CB50" s="50">
        <f t="shared" si="114"/>
        <v>642121.47</v>
      </c>
      <c r="CC50" s="50"/>
      <c r="CD50" s="50"/>
      <c r="CE50" s="45">
        <f t="shared" ref="CE50:CE64" si="186">CB50+CC50-CD50</f>
        <v>642121.47</v>
      </c>
    </row>
    <row r="51" spans="1:83" s="27" customFormat="1" ht="15.75" customHeight="1" thickBot="1">
      <c r="A51" s="21" t="s">
        <v>39</v>
      </c>
      <c r="B51" s="16">
        <v>2272</v>
      </c>
      <c r="C51" s="50">
        <v>19891</v>
      </c>
      <c r="D51" s="50"/>
      <c r="E51" s="119">
        <v>3951.89</v>
      </c>
      <c r="F51" s="45">
        <f t="shared" si="175"/>
        <v>15939.11</v>
      </c>
      <c r="H51" s="21" t="s">
        <v>39</v>
      </c>
      <c r="I51" s="16">
        <v>2272</v>
      </c>
      <c r="J51" s="50">
        <f t="shared" si="104"/>
        <v>15939.11</v>
      </c>
      <c r="K51" s="119"/>
      <c r="L51" s="119">
        <v>2972.48</v>
      </c>
      <c r="M51" s="45">
        <f t="shared" si="176"/>
        <v>12966.630000000001</v>
      </c>
      <c r="O51" s="21" t="s">
        <v>39</v>
      </c>
      <c r="P51" s="16">
        <v>2272</v>
      </c>
      <c r="Q51" s="50">
        <f t="shared" si="105"/>
        <v>12966.630000000001</v>
      </c>
      <c r="R51" s="50"/>
      <c r="S51" s="119">
        <v>3951.89</v>
      </c>
      <c r="T51" s="45">
        <f t="shared" si="177"/>
        <v>9014.7400000000016</v>
      </c>
      <c r="U51" s="28"/>
      <c r="V51" s="21" t="s">
        <v>39</v>
      </c>
      <c r="W51" s="16">
        <v>2272</v>
      </c>
      <c r="X51" s="50">
        <f t="shared" si="106"/>
        <v>9014.7400000000016</v>
      </c>
      <c r="Y51" s="50"/>
      <c r="Z51" s="119">
        <v>2972.48</v>
      </c>
      <c r="AA51" s="45">
        <f t="shared" si="178"/>
        <v>6042.260000000002</v>
      </c>
      <c r="AC51" s="21" t="s">
        <v>39</v>
      </c>
      <c r="AD51" s="16">
        <v>2272</v>
      </c>
      <c r="AE51" s="50">
        <f t="shared" si="107"/>
        <v>6042.260000000002</v>
      </c>
      <c r="AF51" s="50"/>
      <c r="AG51" s="119">
        <v>797.13</v>
      </c>
      <c r="AH51" s="45">
        <f t="shared" si="179"/>
        <v>5245.1300000000019</v>
      </c>
      <c r="AJ51" s="21" t="s">
        <v>39</v>
      </c>
      <c r="AK51" s="16">
        <v>2272</v>
      </c>
      <c r="AL51" s="50">
        <f t="shared" si="108"/>
        <v>5245.1300000000019</v>
      </c>
      <c r="AM51" s="50"/>
      <c r="AN51" s="119">
        <v>2372.69</v>
      </c>
      <c r="AO51" s="45">
        <f t="shared" si="180"/>
        <v>2872.4400000000019</v>
      </c>
      <c r="AQ51" s="21" t="s">
        <v>39</v>
      </c>
      <c r="AR51" s="16">
        <v>2272</v>
      </c>
      <c r="AS51" s="50">
        <f t="shared" si="109"/>
        <v>2872.4400000000019</v>
      </c>
      <c r="AT51" s="50"/>
      <c r="AU51" s="119">
        <v>1351.04</v>
      </c>
      <c r="AV51" s="45">
        <f t="shared" si="181"/>
        <v>1521.4000000000019</v>
      </c>
      <c r="AX51" s="21" t="s">
        <v>39</v>
      </c>
      <c r="AY51" s="16">
        <v>2272</v>
      </c>
      <c r="AZ51" s="50">
        <f t="shared" si="110"/>
        <v>1521.4000000000019</v>
      </c>
      <c r="BA51" s="50"/>
      <c r="BB51" s="50"/>
      <c r="BC51" s="45">
        <f t="shared" si="182"/>
        <v>1521.4000000000019</v>
      </c>
      <c r="BE51" s="21" t="s">
        <v>39</v>
      </c>
      <c r="BF51" s="16">
        <v>2272</v>
      </c>
      <c r="BG51" s="50">
        <f t="shared" si="111"/>
        <v>1521.4000000000019</v>
      </c>
      <c r="BH51" s="50"/>
      <c r="BI51" s="50"/>
      <c r="BJ51" s="45">
        <f t="shared" si="183"/>
        <v>1521.4000000000019</v>
      </c>
      <c r="BL51" s="21" t="s">
        <v>39</v>
      </c>
      <c r="BM51" s="16">
        <v>2272</v>
      </c>
      <c r="BN51" s="50">
        <f t="shared" si="112"/>
        <v>1521.4000000000019</v>
      </c>
      <c r="BO51" s="50"/>
      <c r="BP51" s="50"/>
      <c r="BQ51" s="45">
        <f t="shared" si="184"/>
        <v>1521.4000000000019</v>
      </c>
      <c r="BS51" s="21" t="s">
        <v>39</v>
      </c>
      <c r="BT51" s="16">
        <v>2272</v>
      </c>
      <c r="BU51" s="50">
        <f t="shared" si="113"/>
        <v>1521.4000000000019</v>
      </c>
      <c r="BV51" s="50"/>
      <c r="BW51" s="50"/>
      <c r="BX51" s="45">
        <f t="shared" si="185"/>
        <v>1521.4000000000019</v>
      </c>
      <c r="BZ51" s="21" t="s">
        <v>39</v>
      </c>
      <c r="CA51" s="16">
        <v>2272</v>
      </c>
      <c r="CB51" s="50">
        <f t="shared" si="114"/>
        <v>1521.4000000000019</v>
      </c>
      <c r="CC51" s="50"/>
      <c r="CD51" s="50"/>
      <c r="CE51" s="45">
        <f t="shared" si="186"/>
        <v>1521.4000000000019</v>
      </c>
    </row>
    <row r="52" spans="1:83" s="27" customFormat="1" ht="15.75" customHeight="1" thickBot="1">
      <c r="A52" s="21" t="s">
        <v>40</v>
      </c>
      <c r="B52" s="16">
        <v>2273</v>
      </c>
      <c r="C52" s="50">
        <v>196949</v>
      </c>
      <c r="D52" s="50"/>
      <c r="E52" s="119"/>
      <c r="F52" s="45">
        <f t="shared" si="175"/>
        <v>196949</v>
      </c>
      <c r="H52" s="21" t="s">
        <v>40</v>
      </c>
      <c r="I52" s="16">
        <v>2273</v>
      </c>
      <c r="J52" s="50">
        <f t="shared" si="104"/>
        <v>196949</v>
      </c>
      <c r="K52" s="119"/>
      <c r="L52" s="119">
        <v>8160.92</v>
      </c>
      <c r="M52" s="45">
        <f t="shared" si="176"/>
        <v>188788.08</v>
      </c>
      <c r="O52" s="21" t="s">
        <v>40</v>
      </c>
      <c r="P52" s="16">
        <v>2273</v>
      </c>
      <c r="Q52" s="50">
        <f t="shared" si="105"/>
        <v>188788.08</v>
      </c>
      <c r="R52" s="50"/>
      <c r="S52" s="119"/>
      <c r="T52" s="45">
        <f t="shared" si="177"/>
        <v>188788.08</v>
      </c>
      <c r="U52" s="28"/>
      <c r="V52" s="21" t="s">
        <v>40</v>
      </c>
      <c r="W52" s="16">
        <v>2273</v>
      </c>
      <c r="X52" s="50">
        <f t="shared" si="106"/>
        <v>188788.08</v>
      </c>
      <c r="Y52" s="50"/>
      <c r="Z52" s="119">
        <v>8160.92</v>
      </c>
      <c r="AA52" s="45">
        <f t="shared" si="178"/>
        <v>180627.15999999997</v>
      </c>
      <c r="AC52" s="21" t="s">
        <v>40</v>
      </c>
      <c r="AD52" s="16">
        <v>2273</v>
      </c>
      <c r="AE52" s="50">
        <f t="shared" si="107"/>
        <v>180627.15999999997</v>
      </c>
      <c r="AF52" s="50"/>
      <c r="AG52" s="119">
        <v>64463.42</v>
      </c>
      <c r="AH52" s="45">
        <f t="shared" si="179"/>
        <v>116163.73999999998</v>
      </c>
      <c r="AJ52" s="21" t="s">
        <v>40</v>
      </c>
      <c r="AK52" s="16">
        <v>2273</v>
      </c>
      <c r="AL52" s="50">
        <f t="shared" si="108"/>
        <v>116163.73999999998</v>
      </c>
      <c r="AM52" s="50"/>
      <c r="AN52" s="119">
        <v>21639.58</v>
      </c>
      <c r="AO52" s="45">
        <f t="shared" si="180"/>
        <v>94524.159999999974</v>
      </c>
      <c r="AQ52" s="21" t="s">
        <v>40</v>
      </c>
      <c r="AR52" s="16">
        <v>2273</v>
      </c>
      <c r="AS52" s="50">
        <f t="shared" si="109"/>
        <v>94524.159999999974</v>
      </c>
      <c r="AT52" s="50"/>
      <c r="AU52" s="119"/>
      <c r="AV52" s="45">
        <f t="shared" si="181"/>
        <v>94524.159999999974</v>
      </c>
      <c r="AX52" s="21" t="s">
        <v>40</v>
      </c>
      <c r="AY52" s="16">
        <v>2273</v>
      </c>
      <c r="AZ52" s="50">
        <f t="shared" si="110"/>
        <v>94524.159999999974</v>
      </c>
      <c r="BA52" s="50"/>
      <c r="BB52" s="50"/>
      <c r="BC52" s="45">
        <f t="shared" si="182"/>
        <v>94524.159999999974</v>
      </c>
      <c r="BE52" s="21" t="s">
        <v>40</v>
      </c>
      <c r="BF52" s="16">
        <v>2273</v>
      </c>
      <c r="BG52" s="50">
        <f t="shared" si="111"/>
        <v>94524.159999999974</v>
      </c>
      <c r="BH52" s="50"/>
      <c r="BI52" s="50"/>
      <c r="BJ52" s="45">
        <f t="shared" si="183"/>
        <v>94524.159999999974</v>
      </c>
      <c r="BL52" s="21" t="s">
        <v>40</v>
      </c>
      <c r="BM52" s="16">
        <v>2273</v>
      </c>
      <c r="BN52" s="50">
        <f t="shared" si="112"/>
        <v>94524.159999999974</v>
      </c>
      <c r="BO52" s="50"/>
      <c r="BP52" s="50"/>
      <c r="BQ52" s="45">
        <f t="shared" si="184"/>
        <v>94524.159999999974</v>
      </c>
      <c r="BS52" s="21" t="s">
        <v>40</v>
      </c>
      <c r="BT52" s="16">
        <v>2273</v>
      </c>
      <c r="BU52" s="50">
        <f t="shared" si="113"/>
        <v>94524.159999999974</v>
      </c>
      <c r="BV52" s="50"/>
      <c r="BW52" s="50"/>
      <c r="BX52" s="45">
        <f t="shared" si="185"/>
        <v>94524.159999999974</v>
      </c>
      <c r="BZ52" s="21" t="s">
        <v>40</v>
      </c>
      <c r="CA52" s="16">
        <v>2273</v>
      </c>
      <c r="CB52" s="50">
        <f t="shared" si="114"/>
        <v>94524.159999999974</v>
      </c>
      <c r="CC52" s="50"/>
      <c r="CD52" s="50"/>
      <c r="CE52" s="45">
        <f t="shared" si="186"/>
        <v>94524.159999999974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75"/>
        <v>0</v>
      </c>
      <c r="H53" s="21" t="s">
        <v>42</v>
      </c>
      <c r="I53" s="16">
        <v>2274</v>
      </c>
      <c r="J53" s="50">
        <f t="shared" si="104"/>
        <v>0</v>
      </c>
      <c r="K53" s="119"/>
      <c r="L53" s="119"/>
      <c r="M53" s="45">
        <f t="shared" si="176"/>
        <v>0</v>
      </c>
      <c r="O53" s="21" t="s">
        <v>42</v>
      </c>
      <c r="P53" s="16">
        <v>2274</v>
      </c>
      <c r="Q53" s="50">
        <f t="shared" si="105"/>
        <v>0</v>
      </c>
      <c r="R53" s="50"/>
      <c r="S53" s="119"/>
      <c r="T53" s="45">
        <f t="shared" si="177"/>
        <v>0</v>
      </c>
      <c r="U53" s="28"/>
      <c r="V53" s="21" t="s">
        <v>42</v>
      </c>
      <c r="W53" s="16">
        <v>2274</v>
      </c>
      <c r="X53" s="50">
        <f t="shared" si="106"/>
        <v>0</v>
      </c>
      <c r="Y53" s="50"/>
      <c r="Z53" s="119"/>
      <c r="AA53" s="45">
        <f t="shared" si="178"/>
        <v>0</v>
      </c>
      <c r="AC53" s="21" t="s">
        <v>42</v>
      </c>
      <c r="AD53" s="16">
        <v>2274</v>
      </c>
      <c r="AE53" s="50">
        <f t="shared" si="107"/>
        <v>0</v>
      </c>
      <c r="AF53" s="50"/>
      <c r="AG53" s="119"/>
      <c r="AH53" s="45">
        <f t="shared" si="179"/>
        <v>0</v>
      </c>
      <c r="AJ53" s="21" t="s">
        <v>42</v>
      </c>
      <c r="AK53" s="16">
        <v>2274</v>
      </c>
      <c r="AL53" s="50">
        <f t="shared" si="108"/>
        <v>0</v>
      </c>
      <c r="AM53" s="50"/>
      <c r="AN53" s="119"/>
      <c r="AO53" s="45">
        <f t="shared" si="180"/>
        <v>0</v>
      </c>
      <c r="AQ53" s="21" t="s">
        <v>42</v>
      </c>
      <c r="AR53" s="16">
        <v>2274</v>
      </c>
      <c r="AS53" s="50">
        <f t="shared" si="109"/>
        <v>0</v>
      </c>
      <c r="AT53" s="50"/>
      <c r="AU53" s="119"/>
      <c r="AV53" s="45">
        <f t="shared" si="181"/>
        <v>0</v>
      </c>
      <c r="AX53" s="21" t="s">
        <v>42</v>
      </c>
      <c r="AY53" s="16">
        <v>2274</v>
      </c>
      <c r="AZ53" s="50">
        <f t="shared" si="110"/>
        <v>0</v>
      </c>
      <c r="BA53" s="50"/>
      <c r="BB53" s="50"/>
      <c r="BC53" s="45">
        <f t="shared" si="182"/>
        <v>0</v>
      </c>
      <c r="BE53" s="21" t="s">
        <v>42</v>
      </c>
      <c r="BF53" s="16">
        <v>2274</v>
      </c>
      <c r="BG53" s="50">
        <f t="shared" si="111"/>
        <v>0</v>
      </c>
      <c r="BH53" s="50"/>
      <c r="BI53" s="50"/>
      <c r="BJ53" s="45">
        <f t="shared" si="183"/>
        <v>0</v>
      </c>
      <c r="BL53" s="21" t="s">
        <v>42</v>
      </c>
      <c r="BM53" s="16">
        <v>2274</v>
      </c>
      <c r="BN53" s="50">
        <f t="shared" si="112"/>
        <v>0</v>
      </c>
      <c r="BO53" s="50"/>
      <c r="BP53" s="50"/>
      <c r="BQ53" s="45">
        <f t="shared" si="184"/>
        <v>0</v>
      </c>
      <c r="BS53" s="21" t="s">
        <v>42</v>
      </c>
      <c r="BT53" s="16">
        <v>2274</v>
      </c>
      <c r="BU53" s="50">
        <f t="shared" si="113"/>
        <v>0</v>
      </c>
      <c r="BV53" s="50"/>
      <c r="BW53" s="50"/>
      <c r="BX53" s="45">
        <f t="shared" si="185"/>
        <v>0</v>
      </c>
      <c r="BZ53" s="21" t="s">
        <v>42</v>
      </c>
      <c r="CA53" s="16">
        <v>2274</v>
      </c>
      <c r="CB53" s="50">
        <f t="shared" si="114"/>
        <v>0</v>
      </c>
      <c r="CC53" s="50"/>
      <c r="CD53" s="50"/>
      <c r="CE53" s="45">
        <f t="shared" si="186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16785</v>
      </c>
      <c r="D54" s="49"/>
      <c r="E54" s="119"/>
      <c r="F54" s="45">
        <f>C54+D54-E54</f>
        <v>16785</v>
      </c>
      <c r="H54" s="21" t="s">
        <v>36</v>
      </c>
      <c r="I54" s="16">
        <v>2275</v>
      </c>
      <c r="J54" s="50">
        <f>F54</f>
        <v>16785</v>
      </c>
      <c r="K54" s="119">
        <v>315</v>
      </c>
      <c r="L54" s="119">
        <v>310.32</v>
      </c>
      <c r="M54" s="45">
        <f>J54+K54-L54</f>
        <v>16789.68</v>
      </c>
      <c r="O54" s="21" t="s">
        <v>36</v>
      </c>
      <c r="P54" s="16">
        <v>2275</v>
      </c>
      <c r="Q54" s="50">
        <f>M54</f>
        <v>16789.68</v>
      </c>
      <c r="R54" s="49"/>
      <c r="S54" s="119"/>
      <c r="T54" s="45">
        <f>Q54+R54-S54</f>
        <v>16789.68</v>
      </c>
      <c r="U54" s="28"/>
      <c r="V54" s="21" t="s">
        <v>36</v>
      </c>
      <c r="W54" s="16">
        <v>2275</v>
      </c>
      <c r="X54" s="50">
        <f>T54</f>
        <v>16789.68</v>
      </c>
      <c r="Y54" s="49"/>
      <c r="Z54" s="119"/>
      <c r="AA54" s="45">
        <f>X54+Y54-Z54</f>
        <v>16789.68</v>
      </c>
      <c r="AC54" s="21" t="s">
        <v>36</v>
      </c>
      <c r="AD54" s="16">
        <v>2275</v>
      </c>
      <c r="AE54" s="50">
        <f>AA54</f>
        <v>16789.68</v>
      </c>
      <c r="AF54" s="49"/>
      <c r="AG54" s="119">
        <v>1289.53</v>
      </c>
      <c r="AH54" s="45">
        <f>AE54+AF54-AG54</f>
        <v>15500.15</v>
      </c>
      <c r="AJ54" s="21" t="s">
        <v>36</v>
      </c>
      <c r="AK54" s="16">
        <v>2275</v>
      </c>
      <c r="AL54" s="50">
        <f>AH54</f>
        <v>15500.15</v>
      </c>
      <c r="AM54" s="49"/>
      <c r="AN54" s="119">
        <v>935</v>
      </c>
      <c r="AO54" s="45">
        <f>AL54+AM54-AN54</f>
        <v>14565.15</v>
      </c>
      <c r="AQ54" s="21" t="s">
        <v>36</v>
      </c>
      <c r="AR54" s="16">
        <v>2275</v>
      </c>
      <c r="AS54" s="50">
        <f>AO54</f>
        <v>14565.15</v>
      </c>
      <c r="AT54" s="49"/>
      <c r="AU54" s="119"/>
      <c r="AV54" s="45">
        <f>AS54+AT54-AU54</f>
        <v>14565.15</v>
      </c>
      <c r="AX54" s="21" t="s">
        <v>36</v>
      </c>
      <c r="AY54" s="16">
        <v>2275</v>
      </c>
      <c r="AZ54" s="50">
        <f>AV54</f>
        <v>14565.15</v>
      </c>
      <c r="BA54" s="49"/>
      <c r="BB54" s="49"/>
      <c r="BC54" s="45">
        <f>AZ54+BA54-BB54</f>
        <v>14565.15</v>
      </c>
      <c r="BE54" s="21" t="s">
        <v>36</v>
      </c>
      <c r="BF54" s="16">
        <v>2275</v>
      </c>
      <c r="BG54" s="50">
        <f>BC54</f>
        <v>14565.15</v>
      </c>
      <c r="BH54" s="49"/>
      <c r="BI54" s="49"/>
      <c r="BJ54" s="45">
        <f>BG54+BH54-BI54</f>
        <v>14565.15</v>
      </c>
      <c r="BL54" s="21" t="s">
        <v>36</v>
      </c>
      <c r="BM54" s="16">
        <v>2275</v>
      </c>
      <c r="BN54" s="50">
        <f>BJ54</f>
        <v>14565.15</v>
      </c>
      <c r="BO54" s="49"/>
      <c r="BP54" s="49"/>
      <c r="BQ54" s="45">
        <f>BN54+BO54-BP54</f>
        <v>14565.15</v>
      </c>
      <c r="BS54" s="21" t="s">
        <v>36</v>
      </c>
      <c r="BT54" s="16">
        <v>2275</v>
      </c>
      <c r="BU54" s="50">
        <f>BQ54</f>
        <v>14565.15</v>
      </c>
      <c r="BV54" s="49"/>
      <c r="BW54" s="49"/>
      <c r="BX54" s="45">
        <f>BU54+BV54-BW54</f>
        <v>14565.15</v>
      </c>
      <c r="BZ54" s="21" t="s">
        <v>36</v>
      </c>
      <c r="CA54" s="16">
        <v>2275</v>
      </c>
      <c r="CB54" s="50">
        <f>BX54</f>
        <v>14565.15</v>
      </c>
      <c r="CC54" s="49"/>
      <c r="CD54" s="49"/>
      <c r="CE54" s="45">
        <f>CB54+CC54-CD54</f>
        <v>14565.15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2594</v>
      </c>
      <c r="D55" s="111">
        <f t="shared" ref="D55:E55" si="187">D56</f>
        <v>0</v>
      </c>
      <c r="E55" s="111">
        <f t="shared" si="187"/>
        <v>0</v>
      </c>
      <c r="F55" s="107">
        <f>C55+D55-E55</f>
        <v>2594</v>
      </c>
      <c r="H55" s="109" t="s">
        <v>44</v>
      </c>
      <c r="I55" s="110">
        <v>2700</v>
      </c>
      <c r="J55" s="111">
        <f>J56</f>
        <v>2594</v>
      </c>
      <c r="K55" s="111">
        <f t="shared" ref="K55:L55" si="188">K56</f>
        <v>0</v>
      </c>
      <c r="L55" s="111">
        <f t="shared" si="188"/>
        <v>0</v>
      </c>
      <c r="M55" s="107">
        <f>J55+K55-L55</f>
        <v>2594</v>
      </c>
      <c r="O55" s="109" t="s">
        <v>44</v>
      </c>
      <c r="P55" s="110">
        <v>2700</v>
      </c>
      <c r="Q55" s="111">
        <f>Q56</f>
        <v>2594</v>
      </c>
      <c r="R55" s="111">
        <f t="shared" ref="R55:S55" si="189">R56</f>
        <v>0</v>
      </c>
      <c r="S55" s="111">
        <f t="shared" si="189"/>
        <v>0</v>
      </c>
      <c r="T55" s="107">
        <f>Q55+R55-S55</f>
        <v>2594</v>
      </c>
      <c r="V55" s="109" t="s">
        <v>44</v>
      </c>
      <c r="W55" s="110">
        <v>2700</v>
      </c>
      <c r="X55" s="111">
        <f>X56</f>
        <v>2594</v>
      </c>
      <c r="Y55" s="111">
        <f t="shared" ref="Y55:Z55" si="190">Y56</f>
        <v>0</v>
      </c>
      <c r="Z55" s="111">
        <f t="shared" si="190"/>
        <v>0</v>
      </c>
      <c r="AA55" s="107">
        <f>X55+Y55-Z55</f>
        <v>2594</v>
      </c>
      <c r="AC55" s="109" t="s">
        <v>44</v>
      </c>
      <c r="AD55" s="110">
        <v>2700</v>
      </c>
      <c r="AE55" s="111">
        <f>AE56</f>
        <v>2594</v>
      </c>
      <c r="AF55" s="111">
        <f t="shared" ref="AF55:AG55" si="191">AF56</f>
        <v>0</v>
      </c>
      <c r="AG55" s="111">
        <f t="shared" si="191"/>
        <v>0</v>
      </c>
      <c r="AH55" s="107">
        <f>AE55+AF55-AG55</f>
        <v>2594</v>
      </c>
      <c r="AJ55" s="109" t="s">
        <v>44</v>
      </c>
      <c r="AK55" s="110">
        <v>2700</v>
      </c>
      <c r="AL55" s="111">
        <f>AL56</f>
        <v>2594</v>
      </c>
      <c r="AM55" s="111">
        <f t="shared" ref="AM55:AN55" si="192">AM56</f>
        <v>0</v>
      </c>
      <c r="AN55" s="111">
        <f t="shared" si="192"/>
        <v>0</v>
      </c>
      <c r="AO55" s="107">
        <f>AL55+AM55-AN55</f>
        <v>2594</v>
      </c>
      <c r="AQ55" s="109" t="s">
        <v>44</v>
      </c>
      <c r="AR55" s="110">
        <v>2700</v>
      </c>
      <c r="AS55" s="111">
        <f>AS56</f>
        <v>2594</v>
      </c>
      <c r="AT55" s="111">
        <f t="shared" ref="AT55:AU55" si="193">AT56</f>
        <v>0</v>
      </c>
      <c r="AU55" s="111">
        <f t="shared" si="193"/>
        <v>0</v>
      </c>
      <c r="AV55" s="107">
        <f>AS55+AT55-AU55</f>
        <v>2594</v>
      </c>
      <c r="AX55" s="109" t="s">
        <v>44</v>
      </c>
      <c r="AY55" s="110">
        <v>2700</v>
      </c>
      <c r="AZ55" s="111">
        <f>AZ56</f>
        <v>2594</v>
      </c>
      <c r="BA55" s="111">
        <f t="shared" ref="BA55:BB55" si="194">BA56</f>
        <v>0</v>
      </c>
      <c r="BB55" s="111">
        <f t="shared" si="194"/>
        <v>0</v>
      </c>
      <c r="BC55" s="107">
        <f>AZ55+BA55-BB55</f>
        <v>2594</v>
      </c>
      <c r="BE55" s="109" t="s">
        <v>44</v>
      </c>
      <c r="BF55" s="110">
        <v>2700</v>
      </c>
      <c r="BG55" s="111">
        <f>BG56</f>
        <v>2594</v>
      </c>
      <c r="BH55" s="111">
        <f t="shared" ref="BH55:BI55" si="195">BH56</f>
        <v>0</v>
      </c>
      <c r="BI55" s="111">
        <f t="shared" si="195"/>
        <v>0</v>
      </c>
      <c r="BJ55" s="107">
        <f>BG55+BH55-BI55</f>
        <v>2594</v>
      </c>
      <c r="BL55" s="109" t="s">
        <v>44</v>
      </c>
      <c r="BM55" s="110">
        <v>2700</v>
      </c>
      <c r="BN55" s="111">
        <f>BN56</f>
        <v>2594</v>
      </c>
      <c r="BO55" s="111">
        <f t="shared" ref="BO55:BP55" si="196">BO56</f>
        <v>0</v>
      </c>
      <c r="BP55" s="111">
        <f t="shared" si="196"/>
        <v>0</v>
      </c>
      <c r="BQ55" s="107">
        <f>BN55+BO55-BP55</f>
        <v>2594</v>
      </c>
      <c r="BS55" s="109" t="s">
        <v>44</v>
      </c>
      <c r="BT55" s="110">
        <v>2700</v>
      </c>
      <c r="BU55" s="111">
        <f>BU56</f>
        <v>2594</v>
      </c>
      <c r="BV55" s="111">
        <f t="shared" ref="BV55:BW55" si="197">BV56</f>
        <v>0</v>
      </c>
      <c r="BW55" s="111">
        <f t="shared" si="197"/>
        <v>0</v>
      </c>
      <c r="BX55" s="107">
        <f>BU55+BV55-BW55</f>
        <v>2594</v>
      </c>
      <c r="BZ55" s="109" t="s">
        <v>44</v>
      </c>
      <c r="CA55" s="110">
        <v>2700</v>
      </c>
      <c r="CB55" s="111">
        <f>CB56</f>
        <v>2594</v>
      </c>
      <c r="CC55" s="111">
        <f t="shared" ref="CC55:CD55" si="198">CC56</f>
        <v>0</v>
      </c>
      <c r="CD55" s="111">
        <f t="shared" si="198"/>
        <v>0</v>
      </c>
      <c r="CE55" s="107">
        <f>CB55+CC55-CD55</f>
        <v>2594</v>
      </c>
    </row>
    <row r="56" spans="1:83" s="27" customFormat="1" ht="15.75" customHeight="1" thickBot="1">
      <c r="A56" s="21" t="s">
        <v>46</v>
      </c>
      <c r="B56" s="16">
        <v>2730</v>
      </c>
      <c r="C56" s="50">
        <v>2594</v>
      </c>
      <c r="D56" s="50"/>
      <c r="E56" s="50"/>
      <c r="F56" s="45">
        <f t="shared" si="175"/>
        <v>2594</v>
      </c>
      <c r="H56" s="21" t="s">
        <v>46</v>
      </c>
      <c r="I56" s="16">
        <v>2730</v>
      </c>
      <c r="J56" s="50">
        <f t="shared" si="104"/>
        <v>2594</v>
      </c>
      <c r="K56" s="50"/>
      <c r="L56" s="50"/>
      <c r="M56" s="45">
        <f t="shared" si="176"/>
        <v>2594</v>
      </c>
      <c r="O56" s="21" t="s">
        <v>46</v>
      </c>
      <c r="P56" s="16">
        <v>2730</v>
      </c>
      <c r="Q56" s="50">
        <f t="shared" si="105"/>
        <v>2594</v>
      </c>
      <c r="R56" s="50"/>
      <c r="S56" s="50"/>
      <c r="T56" s="45">
        <f t="shared" si="177"/>
        <v>2594</v>
      </c>
      <c r="U56" s="28"/>
      <c r="V56" s="21" t="s">
        <v>46</v>
      </c>
      <c r="W56" s="16">
        <v>2730</v>
      </c>
      <c r="X56" s="50">
        <f t="shared" si="106"/>
        <v>2594</v>
      </c>
      <c r="Y56" s="50"/>
      <c r="Z56" s="50"/>
      <c r="AA56" s="45">
        <f t="shared" si="178"/>
        <v>2594</v>
      </c>
      <c r="AC56" s="21" t="s">
        <v>46</v>
      </c>
      <c r="AD56" s="16">
        <v>2730</v>
      </c>
      <c r="AE56" s="50">
        <f t="shared" si="107"/>
        <v>2594</v>
      </c>
      <c r="AF56" s="50"/>
      <c r="AG56" s="50"/>
      <c r="AH56" s="45">
        <f t="shared" si="179"/>
        <v>2594</v>
      </c>
      <c r="AJ56" s="21" t="s">
        <v>46</v>
      </c>
      <c r="AK56" s="16">
        <v>2730</v>
      </c>
      <c r="AL56" s="50">
        <f t="shared" si="108"/>
        <v>2594</v>
      </c>
      <c r="AM56" s="50"/>
      <c r="AN56" s="50"/>
      <c r="AO56" s="45">
        <f t="shared" si="180"/>
        <v>2594</v>
      </c>
      <c r="AQ56" s="21" t="s">
        <v>46</v>
      </c>
      <c r="AR56" s="16">
        <v>2730</v>
      </c>
      <c r="AS56" s="50">
        <f t="shared" si="109"/>
        <v>2594</v>
      </c>
      <c r="AT56" s="50"/>
      <c r="AU56" s="50"/>
      <c r="AV56" s="45">
        <f t="shared" si="181"/>
        <v>2594</v>
      </c>
      <c r="AX56" s="21" t="s">
        <v>46</v>
      </c>
      <c r="AY56" s="16">
        <v>2730</v>
      </c>
      <c r="AZ56" s="50">
        <f t="shared" si="110"/>
        <v>2594</v>
      </c>
      <c r="BA56" s="50"/>
      <c r="BB56" s="50"/>
      <c r="BC56" s="45">
        <f t="shared" si="182"/>
        <v>2594</v>
      </c>
      <c r="BE56" s="21" t="s">
        <v>46</v>
      </c>
      <c r="BF56" s="16">
        <v>2730</v>
      </c>
      <c r="BG56" s="50">
        <f t="shared" si="111"/>
        <v>2594</v>
      </c>
      <c r="BH56" s="50"/>
      <c r="BI56" s="50"/>
      <c r="BJ56" s="45">
        <f t="shared" si="183"/>
        <v>2594</v>
      </c>
      <c r="BL56" s="21" t="s">
        <v>46</v>
      </c>
      <c r="BM56" s="16">
        <v>2730</v>
      </c>
      <c r="BN56" s="50">
        <f t="shared" si="112"/>
        <v>2594</v>
      </c>
      <c r="BO56" s="50"/>
      <c r="BP56" s="50"/>
      <c r="BQ56" s="45">
        <f t="shared" si="184"/>
        <v>2594</v>
      </c>
      <c r="BS56" s="21" t="s">
        <v>46</v>
      </c>
      <c r="BT56" s="16">
        <v>2730</v>
      </c>
      <c r="BU56" s="50">
        <f t="shared" si="113"/>
        <v>2594</v>
      </c>
      <c r="BV56" s="50"/>
      <c r="BW56" s="50"/>
      <c r="BX56" s="45">
        <f t="shared" si="185"/>
        <v>2594</v>
      </c>
      <c r="BZ56" s="21" t="s">
        <v>46</v>
      </c>
      <c r="CA56" s="16">
        <v>2730</v>
      </c>
      <c r="CB56" s="50">
        <f t="shared" si="114"/>
        <v>2594</v>
      </c>
      <c r="CC56" s="50"/>
      <c r="CD56" s="50"/>
      <c r="CE56" s="45">
        <f t="shared" si="186"/>
        <v>2594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E57" si="199">D58</f>
        <v>0</v>
      </c>
      <c r="E57" s="99">
        <f t="shared" si="199"/>
        <v>0</v>
      </c>
      <c r="F57" s="99">
        <f t="shared" ref="F57" si="200">F58</f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201">K58</f>
        <v>0</v>
      </c>
      <c r="L57" s="99">
        <f t="shared" si="201"/>
        <v>0</v>
      </c>
      <c r="M57" s="99">
        <f t="shared" si="201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202">R58</f>
        <v>351196</v>
      </c>
      <c r="S57" s="99">
        <f t="shared" si="202"/>
        <v>0</v>
      </c>
      <c r="T57" s="99">
        <f t="shared" si="202"/>
        <v>351196</v>
      </c>
      <c r="V57" s="97" t="s">
        <v>48</v>
      </c>
      <c r="W57" s="98">
        <v>3000</v>
      </c>
      <c r="X57" s="99">
        <f>X58</f>
        <v>351196</v>
      </c>
      <c r="Y57" s="99">
        <f t="shared" ref="Y57:AA57" si="203">Y58</f>
        <v>1200000</v>
      </c>
      <c r="Z57" s="99">
        <f t="shared" si="203"/>
        <v>0</v>
      </c>
      <c r="AA57" s="99">
        <f t="shared" si="203"/>
        <v>1551196</v>
      </c>
      <c r="AC57" s="97" t="s">
        <v>48</v>
      </c>
      <c r="AD57" s="98">
        <v>3000</v>
      </c>
      <c r="AE57" s="99">
        <f>AE58</f>
        <v>1551196</v>
      </c>
      <c r="AF57" s="99">
        <f t="shared" ref="AF57:AH57" si="204">AF58</f>
        <v>2100000</v>
      </c>
      <c r="AG57" s="99">
        <f t="shared" si="204"/>
        <v>0</v>
      </c>
      <c r="AH57" s="99">
        <f t="shared" si="204"/>
        <v>3651196</v>
      </c>
      <c r="AJ57" s="97" t="s">
        <v>48</v>
      </c>
      <c r="AK57" s="98">
        <v>3000</v>
      </c>
      <c r="AL57" s="99">
        <f>AL58</f>
        <v>3651196</v>
      </c>
      <c r="AM57" s="99">
        <f t="shared" ref="AM57:AO57" si="205">AM58</f>
        <v>757602</v>
      </c>
      <c r="AN57" s="99">
        <f t="shared" si="205"/>
        <v>0</v>
      </c>
      <c r="AO57" s="99">
        <f t="shared" si="205"/>
        <v>4408798</v>
      </c>
      <c r="AQ57" s="97" t="s">
        <v>48</v>
      </c>
      <c r="AR57" s="98">
        <v>3000</v>
      </c>
      <c r="AS57" s="99">
        <f>AS58</f>
        <v>4408798</v>
      </c>
      <c r="AT57" s="99">
        <f t="shared" ref="AT57:AV57" si="206">AT58</f>
        <v>250000</v>
      </c>
      <c r="AU57" s="99">
        <f t="shared" si="206"/>
        <v>0</v>
      </c>
      <c r="AV57" s="99">
        <f t="shared" si="206"/>
        <v>4658798</v>
      </c>
      <c r="AX57" s="97" t="s">
        <v>48</v>
      </c>
      <c r="AY57" s="98">
        <v>3000</v>
      </c>
      <c r="AZ57" s="99">
        <f>AZ58</f>
        <v>4658798</v>
      </c>
      <c r="BA57" s="99">
        <f t="shared" ref="BA57:BC57" si="207">BA58</f>
        <v>500000</v>
      </c>
      <c r="BB57" s="99">
        <f t="shared" si="207"/>
        <v>0</v>
      </c>
      <c r="BC57" s="99">
        <f t="shared" si="207"/>
        <v>5158798</v>
      </c>
      <c r="BE57" s="97" t="s">
        <v>48</v>
      </c>
      <c r="BF57" s="98">
        <v>3000</v>
      </c>
      <c r="BG57" s="99">
        <f>BG58</f>
        <v>5158798</v>
      </c>
      <c r="BH57" s="99">
        <f t="shared" ref="BH57:BJ57" si="208">BH58</f>
        <v>412771</v>
      </c>
      <c r="BI57" s="99">
        <f t="shared" si="208"/>
        <v>0</v>
      </c>
      <c r="BJ57" s="99">
        <f t="shared" si="208"/>
        <v>5571569</v>
      </c>
      <c r="BL57" s="97" t="s">
        <v>48</v>
      </c>
      <c r="BM57" s="98">
        <v>3000</v>
      </c>
      <c r="BN57" s="99">
        <f>BN58</f>
        <v>5571569</v>
      </c>
      <c r="BO57" s="99">
        <f t="shared" ref="BO57:BQ57" si="209">BO58</f>
        <v>0</v>
      </c>
      <c r="BP57" s="99">
        <f t="shared" si="209"/>
        <v>0</v>
      </c>
      <c r="BQ57" s="99">
        <f t="shared" si="209"/>
        <v>5571569</v>
      </c>
      <c r="BS57" s="97" t="s">
        <v>48</v>
      </c>
      <c r="BT57" s="98">
        <v>3000</v>
      </c>
      <c r="BU57" s="99">
        <f>BU58</f>
        <v>5571569</v>
      </c>
      <c r="BV57" s="99">
        <f t="shared" ref="BV57:BX57" si="210">BV58</f>
        <v>0</v>
      </c>
      <c r="BW57" s="99">
        <f t="shared" si="210"/>
        <v>0</v>
      </c>
      <c r="BX57" s="99">
        <f t="shared" si="210"/>
        <v>5571569</v>
      </c>
      <c r="BZ57" s="97" t="s">
        <v>48</v>
      </c>
      <c r="CA57" s="98">
        <v>3000</v>
      </c>
      <c r="CB57" s="99">
        <f>CB58</f>
        <v>5571569</v>
      </c>
      <c r="CC57" s="99">
        <f t="shared" ref="CC57:CE57" si="211">CC58</f>
        <v>0</v>
      </c>
      <c r="CD57" s="99">
        <f t="shared" si="211"/>
        <v>0</v>
      </c>
      <c r="CE57" s="99">
        <f t="shared" si="211"/>
        <v>5571569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212">SUM(D59:D64)</f>
        <v>0</v>
      </c>
      <c r="E58" s="61">
        <f t="shared" si="212"/>
        <v>0</v>
      </c>
      <c r="F58" s="47">
        <f t="shared" ref="F58" si="213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214">SUM(K59:K64)</f>
        <v>0</v>
      </c>
      <c r="L58" s="61">
        <f t="shared" si="214"/>
        <v>0</v>
      </c>
      <c r="M58" s="47">
        <f t="shared" ref="M58" si="215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216">SUM(R59:R64)</f>
        <v>351196</v>
      </c>
      <c r="S58" s="61">
        <f t="shared" si="216"/>
        <v>0</v>
      </c>
      <c r="T58" s="47">
        <f t="shared" ref="T58" si="217">Q58+R58-S58</f>
        <v>351196</v>
      </c>
      <c r="V58" s="29" t="s">
        <v>51</v>
      </c>
      <c r="W58" s="30">
        <v>3100</v>
      </c>
      <c r="X58" s="61">
        <f>SUM(X59:X64)</f>
        <v>351196</v>
      </c>
      <c r="Y58" s="61">
        <f t="shared" ref="Y58:Z58" si="218">SUM(Y59:Y64)</f>
        <v>1200000</v>
      </c>
      <c r="Z58" s="61">
        <f t="shared" si="218"/>
        <v>0</v>
      </c>
      <c r="AA58" s="47">
        <f t="shared" ref="AA58" si="219">X58+Y58-Z58</f>
        <v>1551196</v>
      </c>
      <c r="AC58" s="29" t="s">
        <v>51</v>
      </c>
      <c r="AD58" s="30">
        <v>3100</v>
      </c>
      <c r="AE58" s="61">
        <f>SUM(AE59:AE64)</f>
        <v>1551196</v>
      </c>
      <c r="AF58" s="61">
        <f t="shared" ref="AF58:AG58" si="220">SUM(AF59:AF64)</f>
        <v>2100000</v>
      </c>
      <c r="AG58" s="61">
        <f t="shared" si="220"/>
        <v>0</v>
      </c>
      <c r="AH58" s="47">
        <f t="shared" ref="AH58" si="221">AE58+AF58-AG58</f>
        <v>3651196</v>
      </c>
      <c r="AJ58" s="29" t="s">
        <v>51</v>
      </c>
      <c r="AK58" s="30">
        <v>3100</v>
      </c>
      <c r="AL58" s="61">
        <f>SUM(AL59:AL64)</f>
        <v>3651196</v>
      </c>
      <c r="AM58" s="61">
        <f t="shared" ref="AM58:AN58" si="222">SUM(AM59:AM64)</f>
        <v>757602</v>
      </c>
      <c r="AN58" s="61">
        <f t="shared" si="222"/>
        <v>0</v>
      </c>
      <c r="AO58" s="47">
        <f t="shared" ref="AO58" si="223">AL58+AM58-AN58</f>
        <v>4408798</v>
      </c>
      <c r="AQ58" s="29" t="s">
        <v>51</v>
      </c>
      <c r="AR58" s="30">
        <v>3100</v>
      </c>
      <c r="AS58" s="61">
        <f>SUM(AS59:AS64)</f>
        <v>4408798</v>
      </c>
      <c r="AT58" s="61">
        <f t="shared" ref="AT58:AU58" si="224">SUM(AT59:AT64)</f>
        <v>250000</v>
      </c>
      <c r="AU58" s="61">
        <f t="shared" si="224"/>
        <v>0</v>
      </c>
      <c r="AV58" s="47">
        <f t="shared" ref="AV58" si="225">AS58+AT58-AU58</f>
        <v>4658798</v>
      </c>
      <c r="AX58" s="29" t="s">
        <v>51</v>
      </c>
      <c r="AY58" s="30">
        <v>3100</v>
      </c>
      <c r="AZ58" s="61">
        <f>SUM(AZ59:AZ64)</f>
        <v>4658798</v>
      </c>
      <c r="BA58" s="61">
        <f t="shared" ref="BA58:BB58" si="226">SUM(BA59:BA64)</f>
        <v>500000</v>
      </c>
      <c r="BB58" s="61">
        <f t="shared" si="226"/>
        <v>0</v>
      </c>
      <c r="BC58" s="47">
        <f t="shared" ref="BC58" si="227">AZ58+BA58-BB58</f>
        <v>5158798</v>
      </c>
      <c r="BE58" s="29" t="s">
        <v>51</v>
      </c>
      <c r="BF58" s="30">
        <v>3100</v>
      </c>
      <c r="BG58" s="61">
        <f>SUM(BG59:BG64)</f>
        <v>5158798</v>
      </c>
      <c r="BH58" s="61">
        <f t="shared" ref="BH58:BI58" si="228">SUM(BH59:BH64)</f>
        <v>412771</v>
      </c>
      <c r="BI58" s="61">
        <f t="shared" si="228"/>
        <v>0</v>
      </c>
      <c r="BJ58" s="47">
        <f t="shared" ref="BJ58" si="229">BG58+BH58-BI58</f>
        <v>5571569</v>
      </c>
      <c r="BL58" s="29" t="s">
        <v>51</v>
      </c>
      <c r="BM58" s="30">
        <v>3100</v>
      </c>
      <c r="BN58" s="61">
        <f>SUM(BN59:BN64)</f>
        <v>5571569</v>
      </c>
      <c r="BO58" s="61">
        <f t="shared" ref="BO58:BP58" si="230">SUM(BO59:BO64)</f>
        <v>0</v>
      </c>
      <c r="BP58" s="61">
        <f t="shared" si="230"/>
        <v>0</v>
      </c>
      <c r="BQ58" s="47">
        <f t="shared" ref="BQ58" si="231">BN58+BO58-BP58</f>
        <v>5571569</v>
      </c>
      <c r="BS58" s="29" t="s">
        <v>51</v>
      </c>
      <c r="BT58" s="30">
        <v>3100</v>
      </c>
      <c r="BU58" s="61">
        <f>SUM(BU59:BU64)</f>
        <v>5571569</v>
      </c>
      <c r="BV58" s="61">
        <f t="shared" ref="BV58:BW58" si="232">SUM(BV59:BV64)</f>
        <v>0</v>
      </c>
      <c r="BW58" s="61">
        <f t="shared" si="232"/>
        <v>0</v>
      </c>
      <c r="BX58" s="47">
        <f t="shared" ref="BX58" si="233">BU58+BV58-BW58</f>
        <v>5571569</v>
      </c>
      <c r="BZ58" s="29" t="s">
        <v>51</v>
      </c>
      <c r="CA58" s="30">
        <v>3100</v>
      </c>
      <c r="CB58" s="61">
        <f>SUM(CB59:CB64)</f>
        <v>5571569</v>
      </c>
      <c r="CC58" s="61">
        <f t="shared" ref="CC58:CD58" si="234">SUM(CC59:CC64)</f>
        <v>0</v>
      </c>
      <c r="CD58" s="61">
        <f t="shared" si="234"/>
        <v>0</v>
      </c>
      <c r="CE58" s="47">
        <f t="shared" ref="CE58" si="235">CB58+CC58-CD58</f>
        <v>5571569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75"/>
        <v>0</v>
      </c>
      <c r="H59" s="21" t="s">
        <v>52</v>
      </c>
      <c r="I59" s="16">
        <v>3110</v>
      </c>
      <c r="J59" s="50">
        <f t="shared" si="104"/>
        <v>0</v>
      </c>
      <c r="K59" s="50"/>
      <c r="L59" s="50"/>
      <c r="M59" s="45">
        <f t="shared" si="176"/>
        <v>0</v>
      </c>
      <c r="O59" s="21" t="s">
        <v>52</v>
      </c>
      <c r="P59" s="16">
        <v>3110</v>
      </c>
      <c r="Q59" s="50">
        <f t="shared" si="105"/>
        <v>0</v>
      </c>
      <c r="R59" s="50"/>
      <c r="S59" s="50"/>
      <c r="T59" s="45">
        <f t="shared" si="177"/>
        <v>0</v>
      </c>
      <c r="U59" s="28"/>
      <c r="V59" s="21" t="s">
        <v>52</v>
      </c>
      <c r="W59" s="16">
        <v>3110</v>
      </c>
      <c r="X59" s="50">
        <f t="shared" si="106"/>
        <v>0</v>
      </c>
      <c r="Y59" s="50"/>
      <c r="Z59" s="50"/>
      <c r="AA59" s="45">
        <f t="shared" si="178"/>
        <v>0</v>
      </c>
      <c r="AC59" s="21" t="s">
        <v>52</v>
      </c>
      <c r="AD59" s="16">
        <v>3110</v>
      </c>
      <c r="AE59" s="50">
        <f t="shared" si="107"/>
        <v>0</v>
      </c>
      <c r="AF59" s="50"/>
      <c r="AG59" s="50"/>
      <c r="AH59" s="45">
        <f t="shared" si="179"/>
        <v>0</v>
      </c>
      <c r="AJ59" s="21" t="s">
        <v>52</v>
      </c>
      <c r="AK59" s="16">
        <v>3110</v>
      </c>
      <c r="AL59" s="50">
        <f t="shared" si="108"/>
        <v>0</v>
      </c>
      <c r="AM59" s="50"/>
      <c r="AN59" s="50"/>
      <c r="AO59" s="45">
        <f t="shared" si="180"/>
        <v>0</v>
      </c>
      <c r="AQ59" s="21" t="s">
        <v>52</v>
      </c>
      <c r="AR59" s="16">
        <v>3110</v>
      </c>
      <c r="AS59" s="50">
        <f t="shared" si="109"/>
        <v>0</v>
      </c>
      <c r="AT59" s="50"/>
      <c r="AU59" s="50"/>
      <c r="AV59" s="45">
        <f t="shared" si="181"/>
        <v>0</v>
      </c>
      <c r="AX59" s="21" t="s">
        <v>52</v>
      </c>
      <c r="AY59" s="16">
        <v>3110</v>
      </c>
      <c r="AZ59" s="50">
        <f t="shared" si="110"/>
        <v>0</v>
      </c>
      <c r="BA59" s="50"/>
      <c r="BB59" s="50"/>
      <c r="BC59" s="45">
        <f t="shared" si="182"/>
        <v>0</v>
      </c>
      <c r="BE59" s="21" t="s">
        <v>52</v>
      </c>
      <c r="BF59" s="16">
        <v>3110</v>
      </c>
      <c r="BG59" s="50">
        <f t="shared" si="111"/>
        <v>0</v>
      </c>
      <c r="BH59" s="50"/>
      <c r="BI59" s="50"/>
      <c r="BJ59" s="45">
        <f t="shared" si="183"/>
        <v>0</v>
      </c>
      <c r="BL59" s="21" t="s">
        <v>52</v>
      </c>
      <c r="BM59" s="16">
        <v>3110</v>
      </c>
      <c r="BN59" s="50">
        <f t="shared" si="112"/>
        <v>0</v>
      </c>
      <c r="BO59" s="50"/>
      <c r="BP59" s="50"/>
      <c r="BQ59" s="45">
        <f t="shared" si="184"/>
        <v>0</v>
      </c>
      <c r="BS59" s="21" t="s">
        <v>52</v>
      </c>
      <c r="BT59" s="16">
        <v>3110</v>
      </c>
      <c r="BU59" s="50">
        <f t="shared" si="113"/>
        <v>0</v>
      </c>
      <c r="BV59" s="50"/>
      <c r="BW59" s="50"/>
      <c r="BX59" s="45">
        <f t="shared" si="185"/>
        <v>0</v>
      </c>
      <c r="BZ59" s="21" t="s">
        <v>52</v>
      </c>
      <c r="CA59" s="16">
        <v>3110</v>
      </c>
      <c r="CB59" s="50">
        <f t="shared" si="114"/>
        <v>0</v>
      </c>
      <c r="CC59" s="50"/>
      <c r="CD59" s="50"/>
      <c r="CE59" s="45">
        <f t="shared" si="186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75"/>
        <v>0</v>
      </c>
      <c r="H60" s="34" t="s">
        <v>143</v>
      </c>
      <c r="I60" s="16">
        <v>3110</v>
      </c>
      <c r="J60" s="41">
        <f t="shared" si="104"/>
        <v>0</v>
      </c>
      <c r="K60" s="50"/>
      <c r="L60" s="50"/>
      <c r="M60" s="45">
        <f t="shared" si="176"/>
        <v>0</v>
      </c>
      <c r="O60" s="34" t="s">
        <v>143</v>
      </c>
      <c r="P60" s="16">
        <v>3110</v>
      </c>
      <c r="Q60" s="41">
        <f t="shared" si="105"/>
        <v>0</v>
      </c>
      <c r="R60" s="50"/>
      <c r="S60" s="50"/>
      <c r="T60" s="45">
        <f t="shared" si="177"/>
        <v>0</v>
      </c>
      <c r="V60" s="34" t="s">
        <v>143</v>
      </c>
      <c r="W60" s="16">
        <v>3110</v>
      </c>
      <c r="X60" s="41">
        <f t="shared" si="106"/>
        <v>0</v>
      </c>
      <c r="Y60" s="50"/>
      <c r="Z60" s="50"/>
      <c r="AA60" s="45">
        <f t="shared" si="178"/>
        <v>0</v>
      </c>
      <c r="AC60" s="34" t="s">
        <v>143</v>
      </c>
      <c r="AD60" s="16">
        <v>3110</v>
      </c>
      <c r="AE60" s="41">
        <f t="shared" si="107"/>
        <v>0</v>
      </c>
      <c r="AF60" s="50"/>
      <c r="AG60" s="50"/>
      <c r="AH60" s="45">
        <f t="shared" si="179"/>
        <v>0</v>
      </c>
      <c r="AJ60" s="34" t="s">
        <v>143</v>
      </c>
      <c r="AK60" s="16">
        <v>3110</v>
      </c>
      <c r="AL60" s="41">
        <f t="shared" si="108"/>
        <v>0</v>
      </c>
      <c r="AM60" s="50"/>
      <c r="AN60" s="50"/>
      <c r="AO60" s="45">
        <f t="shared" si="180"/>
        <v>0</v>
      </c>
      <c r="AQ60" s="34" t="s">
        <v>143</v>
      </c>
      <c r="AR60" s="16">
        <v>3110</v>
      </c>
      <c r="AS60" s="41">
        <f t="shared" si="109"/>
        <v>0</v>
      </c>
      <c r="AT60" s="50"/>
      <c r="AU60" s="50"/>
      <c r="AV60" s="45">
        <f t="shared" si="181"/>
        <v>0</v>
      </c>
      <c r="AX60" s="34" t="s">
        <v>143</v>
      </c>
      <c r="AY60" s="16">
        <v>3110</v>
      </c>
      <c r="AZ60" s="41">
        <f t="shared" si="110"/>
        <v>0</v>
      </c>
      <c r="BA60" s="50"/>
      <c r="BB60" s="50"/>
      <c r="BC60" s="45">
        <f t="shared" si="182"/>
        <v>0</v>
      </c>
      <c r="BE60" s="34" t="s">
        <v>143</v>
      </c>
      <c r="BF60" s="16">
        <v>3110</v>
      </c>
      <c r="BG60" s="41">
        <f t="shared" si="111"/>
        <v>0</v>
      </c>
      <c r="BH60" s="50"/>
      <c r="BI60" s="50"/>
      <c r="BJ60" s="45">
        <f t="shared" si="183"/>
        <v>0</v>
      </c>
      <c r="BL60" s="34" t="s">
        <v>143</v>
      </c>
      <c r="BM60" s="16">
        <v>3110</v>
      </c>
      <c r="BN60" s="41">
        <f t="shared" si="112"/>
        <v>0</v>
      </c>
      <c r="BO60" s="50"/>
      <c r="BP60" s="50"/>
      <c r="BQ60" s="45">
        <f t="shared" si="184"/>
        <v>0</v>
      </c>
      <c r="BS60" s="34" t="s">
        <v>143</v>
      </c>
      <c r="BT60" s="16">
        <v>3110</v>
      </c>
      <c r="BU60" s="41">
        <f t="shared" si="113"/>
        <v>0</v>
      </c>
      <c r="BV60" s="50"/>
      <c r="BW60" s="50"/>
      <c r="BX60" s="45">
        <f t="shared" si="185"/>
        <v>0</v>
      </c>
      <c r="BZ60" s="34" t="s">
        <v>143</v>
      </c>
      <c r="CA60" s="16">
        <v>3110</v>
      </c>
      <c r="CB60" s="41">
        <f t="shared" si="114"/>
        <v>0</v>
      </c>
      <c r="CC60" s="50"/>
      <c r="CD60" s="50"/>
      <c r="CE60" s="45">
        <f t="shared" si="186"/>
        <v>0</v>
      </c>
    </row>
    <row r="61" spans="1:83" s="88" customFormat="1" ht="15.75" customHeight="1" thickBot="1">
      <c r="A61" s="34" t="s">
        <v>144</v>
      </c>
      <c r="B61" s="16">
        <v>3110</v>
      </c>
      <c r="C61" s="50"/>
      <c r="D61" s="50"/>
      <c r="E61" s="50"/>
      <c r="F61" s="45">
        <f t="shared" si="175"/>
        <v>0</v>
      </c>
      <c r="H61" s="34" t="s">
        <v>144</v>
      </c>
      <c r="I61" s="16">
        <v>3110</v>
      </c>
      <c r="J61" s="41">
        <f t="shared" si="104"/>
        <v>0</v>
      </c>
      <c r="K61" s="50"/>
      <c r="L61" s="50"/>
      <c r="M61" s="45">
        <f t="shared" si="176"/>
        <v>0</v>
      </c>
      <c r="O61" s="34" t="s">
        <v>144</v>
      </c>
      <c r="P61" s="16">
        <v>3110</v>
      </c>
      <c r="Q61" s="41">
        <f t="shared" si="105"/>
        <v>0</v>
      </c>
      <c r="R61" s="50"/>
      <c r="S61" s="50"/>
      <c r="T61" s="45">
        <f t="shared" si="177"/>
        <v>0</v>
      </c>
      <c r="V61" s="34" t="s">
        <v>144</v>
      </c>
      <c r="W61" s="16">
        <v>3110</v>
      </c>
      <c r="X61" s="41">
        <f t="shared" si="106"/>
        <v>0</v>
      </c>
      <c r="Y61" s="50"/>
      <c r="Z61" s="50"/>
      <c r="AA61" s="45">
        <f t="shared" si="178"/>
        <v>0</v>
      </c>
      <c r="AC61" s="34" t="s">
        <v>144</v>
      </c>
      <c r="AD61" s="16">
        <v>3110</v>
      </c>
      <c r="AE61" s="41">
        <f t="shared" si="107"/>
        <v>0</v>
      </c>
      <c r="AF61" s="50"/>
      <c r="AG61" s="50"/>
      <c r="AH61" s="45">
        <f t="shared" si="179"/>
        <v>0</v>
      </c>
      <c r="AJ61" s="34" t="s">
        <v>144</v>
      </c>
      <c r="AK61" s="16">
        <v>3110</v>
      </c>
      <c r="AL61" s="41">
        <f t="shared" si="108"/>
        <v>0</v>
      </c>
      <c r="AM61" s="50"/>
      <c r="AN61" s="50"/>
      <c r="AO61" s="45">
        <f t="shared" si="180"/>
        <v>0</v>
      </c>
      <c r="AQ61" s="34" t="s">
        <v>144</v>
      </c>
      <c r="AR61" s="16">
        <v>3110</v>
      </c>
      <c r="AS61" s="41">
        <f t="shared" si="109"/>
        <v>0</v>
      </c>
      <c r="AT61" s="50"/>
      <c r="AU61" s="50"/>
      <c r="AV61" s="45">
        <f t="shared" si="181"/>
        <v>0</v>
      </c>
      <c r="AX61" s="34" t="s">
        <v>144</v>
      </c>
      <c r="AY61" s="16">
        <v>3110</v>
      </c>
      <c r="AZ61" s="41">
        <f t="shared" si="110"/>
        <v>0</v>
      </c>
      <c r="BA61" s="50"/>
      <c r="BB61" s="50"/>
      <c r="BC61" s="45">
        <f t="shared" si="182"/>
        <v>0</v>
      </c>
      <c r="BE61" s="34" t="s">
        <v>144</v>
      </c>
      <c r="BF61" s="16">
        <v>3110</v>
      </c>
      <c r="BG61" s="41">
        <f t="shared" si="111"/>
        <v>0</v>
      </c>
      <c r="BH61" s="50"/>
      <c r="BI61" s="50"/>
      <c r="BJ61" s="45">
        <f t="shared" si="183"/>
        <v>0</v>
      </c>
      <c r="BL61" s="34" t="s">
        <v>144</v>
      </c>
      <c r="BM61" s="16">
        <v>3110</v>
      </c>
      <c r="BN61" s="41">
        <f t="shared" si="112"/>
        <v>0</v>
      </c>
      <c r="BO61" s="50"/>
      <c r="BP61" s="50"/>
      <c r="BQ61" s="45">
        <f t="shared" si="184"/>
        <v>0</v>
      </c>
      <c r="BS61" s="34" t="s">
        <v>144</v>
      </c>
      <c r="BT61" s="16">
        <v>3110</v>
      </c>
      <c r="BU61" s="41">
        <f t="shared" si="113"/>
        <v>0</v>
      </c>
      <c r="BV61" s="50"/>
      <c r="BW61" s="50"/>
      <c r="BX61" s="45">
        <f t="shared" si="185"/>
        <v>0</v>
      </c>
      <c r="BZ61" s="34" t="s">
        <v>144</v>
      </c>
      <c r="CA61" s="16">
        <v>3110</v>
      </c>
      <c r="CB61" s="41">
        <f t="shared" si="114"/>
        <v>0</v>
      </c>
      <c r="CC61" s="50"/>
      <c r="CD61" s="50"/>
      <c r="CE61" s="45">
        <f t="shared" si="186"/>
        <v>0</v>
      </c>
    </row>
    <row r="62" spans="1:83" s="88" customFormat="1" ht="15.75" customHeight="1" thickBot="1">
      <c r="A62" s="34" t="s">
        <v>145</v>
      </c>
      <c r="B62" s="16">
        <v>3110</v>
      </c>
      <c r="C62" s="50"/>
      <c r="D62" s="50"/>
      <c r="E62" s="50"/>
      <c r="F62" s="45">
        <f t="shared" si="175"/>
        <v>0</v>
      </c>
      <c r="H62" s="34" t="s">
        <v>145</v>
      </c>
      <c r="I62" s="16">
        <v>3110</v>
      </c>
      <c r="J62" s="41">
        <f t="shared" si="104"/>
        <v>0</v>
      </c>
      <c r="K62" s="50"/>
      <c r="L62" s="50"/>
      <c r="M62" s="45">
        <f t="shared" si="176"/>
        <v>0</v>
      </c>
      <c r="O62" s="34" t="s">
        <v>145</v>
      </c>
      <c r="P62" s="16">
        <v>3110</v>
      </c>
      <c r="Q62" s="41">
        <f t="shared" si="105"/>
        <v>0</v>
      </c>
      <c r="R62" s="50"/>
      <c r="S62" s="50"/>
      <c r="T62" s="45">
        <f t="shared" si="177"/>
        <v>0</v>
      </c>
      <c r="V62" s="34" t="s">
        <v>145</v>
      </c>
      <c r="W62" s="16">
        <v>3110</v>
      </c>
      <c r="X62" s="41">
        <f t="shared" si="106"/>
        <v>0</v>
      </c>
      <c r="Y62" s="50"/>
      <c r="Z62" s="50"/>
      <c r="AA62" s="45">
        <f t="shared" si="178"/>
        <v>0</v>
      </c>
      <c r="AC62" s="34" t="s">
        <v>145</v>
      </c>
      <c r="AD62" s="16">
        <v>3110</v>
      </c>
      <c r="AE62" s="41">
        <f t="shared" si="107"/>
        <v>0</v>
      </c>
      <c r="AF62" s="50"/>
      <c r="AG62" s="50"/>
      <c r="AH62" s="45">
        <f t="shared" si="179"/>
        <v>0</v>
      </c>
      <c r="AJ62" s="34" t="s">
        <v>145</v>
      </c>
      <c r="AK62" s="16">
        <v>3110</v>
      </c>
      <c r="AL62" s="41">
        <f t="shared" si="108"/>
        <v>0</v>
      </c>
      <c r="AM62" s="50"/>
      <c r="AN62" s="50"/>
      <c r="AO62" s="45">
        <f t="shared" si="180"/>
        <v>0</v>
      </c>
      <c r="AQ62" s="34" t="s">
        <v>145</v>
      </c>
      <c r="AR62" s="16">
        <v>3110</v>
      </c>
      <c r="AS62" s="41">
        <f t="shared" si="109"/>
        <v>0</v>
      </c>
      <c r="AT62" s="50"/>
      <c r="AU62" s="50"/>
      <c r="AV62" s="45">
        <f t="shared" si="181"/>
        <v>0</v>
      </c>
      <c r="AX62" s="34" t="s">
        <v>145</v>
      </c>
      <c r="AY62" s="16">
        <v>3110</v>
      </c>
      <c r="AZ62" s="41">
        <f t="shared" si="110"/>
        <v>0</v>
      </c>
      <c r="BA62" s="50"/>
      <c r="BB62" s="50"/>
      <c r="BC62" s="45">
        <f t="shared" si="182"/>
        <v>0</v>
      </c>
      <c r="BE62" s="34" t="s">
        <v>145</v>
      </c>
      <c r="BF62" s="16">
        <v>3110</v>
      </c>
      <c r="BG62" s="41">
        <f t="shared" si="111"/>
        <v>0</v>
      </c>
      <c r="BH62" s="50"/>
      <c r="BI62" s="50"/>
      <c r="BJ62" s="45">
        <f t="shared" si="183"/>
        <v>0</v>
      </c>
      <c r="BL62" s="34" t="s">
        <v>145</v>
      </c>
      <c r="BM62" s="16">
        <v>3110</v>
      </c>
      <c r="BN62" s="41">
        <f t="shared" si="112"/>
        <v>0</v>
      </c>
      <c r="BO62" s="50"/>
      <c r="BP62" s="50"/>
      <c r="BQ62" s="45">
        <f t="shared" si="184"/>
        <v>0</v>
      </c>
      <c r="BS62" s="34" t="s">
        <v>145</v>
      </c>
      <c r="BT62" s="16">
        <v>3110</v>
      </c>
      <c r="BU62" s="41">
        <f t="shared" si="113"/>
        <v>0</v>
      </c>
      <c r="BV62" s="50"/>
      <c r="BW62" s="50"/>
      <c r="BX62" s="45">
        <f t="shared" si="185"/>
        <v>0</v>
      </c>
      <c r="BZ62" s="34" t="s">
        <v>145</v>
      </c>
      <c r="CA62" s="16">
        <v>3110</v>
      </c>
      <c r="CB62" s="41">
        <f t="shared" si="114"/>
        <v>0</v>
      </c>
      <c r="CC62" s="50"/>
      <c r="CD62" s="50"/>
      <c r="CE62" s="45">
        <f t="shared" si="186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75"/>
        <v>0</v>
      </c>
      <c r="H63" s="21" t="s">
        <v>53</v>
      </c>
      <c r="I63" s="16">
        <v>3120</v>
      </c>
      <c r="J63" s="50">
        <f t="shared" si="104"/>
        <v>0</v>
      </c>
      <c r="K63" s="50"/>
      <c r="L63" s="50"/>
      <c r="M63" s="45">
        <f t="shared" si="176"/>
        <v>0</v>
      </c>
      <c r="O63" s="21" t="s">
        <v>53</v>
      </c>
      <c r="P63" s="16">
        <v>3120</v>
      </c>
      <c r="Q63" s="50">
        <f t="shared" si="105"/>
        <v>0</v>
      </c>
      <c r="R63" s="50"/>
      <c r="S63" s="50"/>
      <c r="T63" s="45">
        <f t="shared" si="177"/>
        <v>0</v>
      </c>
      <c r="U63" s="28"/>
      <c r="V63" s="21" t="s">
        <v>53</v>
      </c>
      <c r="W63" s="16">
        <v>3120</v>
      </c>
      <c r="X63" s="50">
        <f t="shared" si="106"/>
        <v>0</v>
      </c>
      <c r="Y63" s="50"/>
      <c r="Z63" s="50"/>
      <c r="AA63" s="45">
        <f t="shared" si="178"/>
        <v>0</v>
      </c>
      <c r="AC63" s="21" t="s">
        <v>53</v>
      </c>
      <c r="AD63" s="16">
        <v>3120</v>
      </c>
      <c r="AE63" s="50">
        <f t="shared" si="107"/>
        <v>0</v>
      </c>
      <c r="AF63" s="50"/>
      <c r="AG63" s="50"/>
      <c r="AH63" s="45">
        <f t="shared" si="179"/>
        <v>0</v>
      </c>
      <c r="AJ63" s="21" t="s">
        <v>53</v>
      </c>
      <c r="AK63" s="16">
        <v>3120</v>
      </c>
      <c r="AL63" s="50">
        <f t="shared" si="108"/>
        <v>0</v>
      </c>
      <c r="AM63" s="50"/>
      <c r="AN63" s="50"/>
      <c r="AO63" s="45">
        <f t="shared" si="180"/>
        <v>0</v>
      </c>
      <c r="AQ63" s="21" t="s">
        <v>53</v>
      </c>
      <c r="AR63" s="16">
        <v>3120</v>
      </c>
      <c r="AS63" s="50">
        <f t="shared" si="109"/>
        <v>0</v>
      </c>
      <c r="AT63" s="50"/>
      <c r="AU63" s="50"/>
      <c r="AV63" s="45">
        <f t="shared" si="181"/>
        <v>0</v>
      </c>
      <c r="AX63" s="21" t="s">
        <v>53</v>
      </c>
      <c r="AY63" s="16">
        <v>3120</v>
      </c>
      <c r="AZ63" s="50">
        <f t="shared" si="110"/>
        <v>0</v>
      </c>
      <c r="BA63" s="50"/>
      <c r="BB63" s="50"/>
      <c r="BC63" s="45">
        <f t="shared" si="182"/>
        <v>0</v>
      </c>
      <c r="BE63" s="21" t="s">
        <v>53</v>
      </c>
      <c r="BF63" s="16">
        <v>3120</v>
      </c>
      <c r="BG63" s="50">
        <f t="shared" si="111"/>
        <v>0</v>
      </c>
      <c r="BH63" s="50"/>
      <c r="BI63" s="50"/>
      <c r="BJ63" s="45">
        <f t="shared" si="183"/>
        <v>0</v>
      </c>
      <c r="BL63" s="21" t="s">
        <v>53</v>
      </c>
      <c r="BM63" s="16">
        <v>3120</v>
      </c>
      <c r="BN63" s="50">
        <f t="shared" si="112"/>
        <v>0</v>
      </c>
      <c r="BO63" s="50"/>
      <c r="BP63" s="50"/>
      <c r="BQ63" s="45">
        <f t="shared" si="184"/>
        <v>0</v>
      </c>
      <c r="BS63" s="21" t="s">
        <v>53</v>
      </c>
      <c r="BT63" s="16">
        <v>3120</v>
      </c>
      <c r="BU63" s="50">
        <f t="shared" si="113"/>
        <v>0</v>
      </c>
      <c r="BV63" s="50"/>
      <c r="BW63" s="50"/>
      <c r="BX63" s="45">
        <f t="shared" si="185"/>
        <v>0</v>
      </c>
      <c r="BZ63" s="21" t="s">
        <v>53</v>
      </c>
      <c r="CA63" s="16">
        <v>3120</v>
      </c>
      <c r="CB63" s="50">
        <f t="shared" si="114"/>
        <v>0</v>
      </c>
      <c r="CC63" s="50"/>
      <c r="CD63" s="50"/>
      <c r="CE63" s="45">
        <f t="shared" si="186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75"/>
        <v>0</v>
      </c>
      <c r="H64" s="21" t="s">
        <v>54</v>
      </c>
      <c r="I64" s="16">
        <v>3130</v>
      </c>
      <c r="J64" s="50">
        <f t="shared" si="104"/>
        <v>0</v>
      </c>
      <c r="K64" s="50"/>
      <c r="L64" s="50"/>
      <c r="M64" s="45">
        <f t="shared" si="176"/>
        <v>0</v>
      </c>
      <c r="O64" s="21" t="s">
        <v>54</v>
      </c>
      <c r="P64" s="16">
        <v>3130</v>
      </c>
      <c r="Q64" s="50">
        <f t="shared" si="105"/>
        <v>0</v>
      </c>
      <c r="R64" s="50">
        <v>351196</v>
      </c>
      <c r="S64" s="50"/>
      <c r="T64" s="45">
        <f t="shared" si="177"/>
        <v>351196</v>
      </c>
      <c r="U64" s="28"/>
      <c r="V64" s="21" t="s">
        <v>54</v>
      </c>
      <c r="W64" s="16">
        <v>3130</v>
      </c>
      <c r="X64" s="50">
        <f t="shared" si="106"/>
        <v>351196</v>
      </c>
      <c r="Y64" s="50">
        <v>1200000</v>
      </c>
      <c r="Z64" s="50"/>
      <c r="AA64" s="45">
        <f t="shared" si="178"/>
        <v>1551196</v>
      </c>
      <c r="AC64" s="21" t="s">
        <v>54</v>
      </c>
      <c r="AD64" s="16">
        <v>3130</v>
      </c>
      <c r="AE64" s="50">
        <f t="shared" si="107"/>
        <v>1551196</v>
      </c>
      <c r="AF64" s="50">
        <f>100000+2000000</f>
        <v>2100000</v>
      </c>
      <c r="AG64" s="50"/>
      <c r="AH64" s="45">
        <f t="shared" si="179"/>
        <v>3651196</v>
      </c>
      <c r="AJ64" s="21" t="s">
        <v>54</v>
      </c>
      <c r="AK64" s="16">
        <v>3130</v>
      </c>
      <c r="AL64" s="50">
        <f t="shared" si="108"/>
        <v>3651196</v>
      </c>
      <c r="AM64" s="50">
        <f>200000+557602</f>
        <v>757602</v>
      </c>
      <c r="AN64" s="50"/>
      <c r="AO64" s="45">
        <f t="shared" si="180"/>
        <v>4408798</v>
      </c>
      <c r="AQ64" s="21" t="s">
        <v>54</v>
      </c>
      <c r="AR64" s="16">
        <v>3130</v>
      </c>
      <c r="AS64" s="50">
        <f t="shared" si="109"/>
        <v>4408798</v>
      </c>
      <c r="AT64" s="50">
        <v>250000</v>
      </c>
      <c r="AU64" s="50"/>
      <c r="AV64" s="45">
        <f t="shared" si="181"/>
        <v>4658798</v>
      </c>
      <c r="AX64" s="21" t="s">
        <v>54</v>
      </c>
      <c r="AY64" s="16">
        <v>3130</v>
      </c>
      <c r="AZ64" s="50">
        <f t="shared" si="110"/>
        <v>4658798</v>
      </c>
      <c r="BA64" s="50">
        <v>500000</v>
      </c>
      <c r="BB64" s="50"/>
      <c r="BC64" s="45">
        <f t="shared" si="182"/>
        <v>5158798</v>
      </c>
      <c r="BE64" s="21" t="s">
        <v>54</v>
      </c>
      <c r="BF64" s="16">
        <v>3130</v>
      </c>
      <c r="BG64" s="50">
        <f t="shared" si="111"/>
        <v>5158798</v>
      </c>
      <c r="BH64" s="50">
        <v>412771</v>
      </c>
      <c r="BI64" s="50"/>
      <c r="BJ64" s="45">
        <f t="shared" si="183"/>
        <v>5571569</v>
      </c>
      <c r="BL64" s="21" t="s">
        <v>54</v>
      </c>
      <c r="BM64" s="16">
        <v>3130</v>
      </c>
      <c r="BN64" s="50">
        <f t="shared" si="112"/>
        <v>5571569</v>
      </c>
      <c r="BO64" s="50"/>
      <c r="BP64" s="50"/>
      <c r="BQ64" s="45">
        <f t="shared" si="184"/>
        <v>5571569</v>
      </c>
      <c r="BS64" s="21" t="s">
        <v>54</v>
      </c>
      <c r="BT64" s="16">
        <v>3130</v>
      </c>
      <c r="BU64" s="50">
        <f t="shared" si="113"/>
        <v>5571569</v>
      </c>
      <c r="BV64" s="50"/>
      <c r="BW64" s="50"/>
      <c r="BX64" s="45">
        <f t="shared" si="185"/>
        <v>5571569</v>
      </c>
      <c r="BZ64" s="21" t="s">
        <v>54</v>
      </c>
      <c r="CA64" s="16">
        <v>3130</v>
      </c>
      <c r="CB64" s="50">
        <f t="shared" si="114"/>
        <v>5571569</v>
      </c>
      <c r="CC64" s="50"/>
      <c r="CD64" s="50"/>
      <c r="CE64" s="45">
        <f t="shared" si="186"/>
        <v>5571569</v>
      </c>
    </row>
    <row r="65" spans="1:21" s="27" customFormat="1" ht="15.75" customHeight="1">
      <c r="A65" s="18"/>
    </row>
    <row r="66" spans="1:21" s="27" customFormat="1" ht="63" customHeight="1"/>
    <row r="67" spans="1:21" s="27" customFormat="1" ht="15.75" customHeight="1"/>
    <row r="68" spans="1:21" s="27" customFormat="1" ht="15.75" customHeight="1">
      <c r="U68" s="11"/>
    </row>
    <row r="69" spans="1:21" s="27" customFormat="1" ht="36" customHeight="1">
      <c r="U69" s="28"/>
    </row>
    <row r="70" spans="1:21" s="27" customFormat="1" ht="15.75" customHeight="1">
      <c r="U70" s="28"/>
    </row>
    <row r="71" spans="1:21" s="27" customFormat="1" ht="15.75" customHeight="1">
      <c r="U71" s="28"/>
    </row>
    <row r="72" spans="1:21" s="32" customFormat="1" ht="15.75" customHeight="1"/>
    <row r="73" spans="1:21" s="32" customFormat="1" ht="15.75" customHeight="1"/>
    <row r="74" spans="1:21" s="32" customFormat="1" ht="15.75" customHeight="1"/>
    <row r="75" spans="1:21" s="27" customFormat="1" ht="15.75" customHeight="1">
      <c r="U75" s="28"/>
    </row>
    <row r="76" spans="1:21" s="27" customFormat="1" ht="15.75" customHeight="1">
      <c r="U76" s="28"/>
    </row>
    <row r="77" spans="1:21" s="27" customFormat="1" ht="15.75" customHeight="1">
      <c r="U77" s="28"/>
    </row>
    <row r="78" spans="1:21" s="27" customFormat="1" ht="15.75" customHeight="1">
      <c r="U78" s="28"/>
    </row>
    <row r="79" spans="1:21" s="27" customFormat="1">
      <c r="U79" s="28"/>
    </row>
    <row r="80" spans="1:21" s="27" customFormat="1" ht="15.75" customHeight="1">
      <c r="U80" s="28"/>
    </row>
    <row r="81" spans="21:27" s="27" customFormat="1" ht="15.75" customHeigh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  <c r="V90"/>
      <c r="W90"/>
      <c r="X90"/>
      <c r="Y90"/>
      <c r="Z90"/>
      <c r="AA90"/>
    </row>
    <row r="91" spans="21:27" s="27" customFormat="1" ht="15.75" customHeight="1">
      <c r="U91" s="28"/>
      <c r="V91"/>
      <c r="W91"/>
      <c r="X91"/>
      <c r="Y91"/>
      <c r="Z91"/>
      <c r="AA91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25.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V102"/>
      <c r="W102"/>
      <c r="X102"/>
      <c r="Y102"/>
      <c r="Z102"/>
      <c r="AA102"/>
    </row>
    <row r="103" spans="21:27" s="27" customFormat="1" ht="42.6" customHeight="1">
      <c r="V103"/>
      <c r="W103"/>
      <c r="X103"/>
      <c r="Y103"/>
      <c r="Z103"/>
      <c r="AA103"/>
    </row>
    <row r="104" spans="21:27" s="27" customFormat="1" ht="15.75" customHeight="1">
      <c r="V104"/>
      <c r="W104"/>
      <c r="X104"/>
      <c r="Y104"/>
      <c r="Z104"/>
      <c r="AA104"/>
    </row>
    <row r="105" spans="21:27" s="28" customFormat="1" ht="15.75" customHeight="1">
      <c r="U105" s="27"/>
      <c r="V105"/>
      <c r="W105"/>
      <c r="X105"/>
      <c r="Y105"/>
      <c r="Z105"/>
      <c r="AA105"/>
    </row>
    <row r="106" spans="21:27" s="28" customFormat="1" ht="36" customHeight="1">
      <c r="U106" s="27"/>
      <c r="V106"/>
      <c r="W106"/>
      <c r="X106"/>
      <c r="Y106"/>
      <c r="Z106"/>
      <c r="AA106"/>
    </row>
    <row r="107" spans="21:27" s="28" customFormat="1" ht="15.75" customHeight="1">
      <c r="U107" s="27"/>
      <c r="V107"/>
      <c r="W107"/>
      <c r="X107"/>
      <c r="Y107"/>
      <c r="Z107"/>
      <c r="AA107"/>
    </row>
    <row r="108" spans="21:27" s="28" customFormat="1" ht="15.75" customHeight="1">
      <c r="U108" s="27"/>
      <c r="V108"/>
      <c r="W108"/>
      <c r="X108"/>
      <c r="Y108"/>
      <c r="Z108"/>
      <c r="AA108"/>
    </row>
    <row r="109" spans="21:27" s="32" customFormat="1" ht="15.75" customHeight="1">
      <c r="U109" s="27"/>
      <c r="V109"/>
      <c r="W109"/>
      <c r="X109"/>
      <c r="Y109"/>
      <c r="Z109"/>
      <c r="AA109"/>
    </row>
    <row r="110" spans="21:27" s="32" customFormat="1" ht="15.75" customHeight="1">
      <c r="U110" s="27"/>
      <c r="V110"/>
      <c r="W110"/>
      <c r="X110"/>
      <c r="Y110"/>
      <c r="Z110"/>
      <c r="AA110"/>
    </row>
    <row r="111" spans="21:27" s="32" customFormat="1" ht="15.75" customHeight="1">
      <c r="U111" s="27"/>
      <c r="V111"/>
      <c r="W111"/>
      <c r="X111"/>
      <c r="Y111"/>
      <c r="Z111"/>
      <c r="AA111"/>
    </row>
    <row r="112" spans="21:27" s="28" customFormat="1" ht="15.75" customHeight="1">
      <c r="U112" s="27"/>
      <c r="V112"/>
      <c r="W112"/>
      <c r="X112"/>
      <c r="Y112"/>
      <c r="Z112"/>
      <c r="AA112"/>
    </row>
    <row r="113" spans="21:27" s="28" customFormat="1" ht="15.75" customHeight="1">
      <c r="U113" s="27"/>
      <c r="V113"/>
      <c r="W113"/>
      <c r="X113"/>
      <c r="Y113"/>
      <c r="Z113"/>
      <c r="AA113"/>
    </row>
    <row r="114" spans="21:27" s="28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 ht="15.75" customHeight="1">
      <c r="U118" s="27"/>
      <c r="V118"/>
      <c r="W118"/>
      <c r="X118"/>
      <c r="Y118"/>
      <c r="Z118"/>
      <c r="AA118"/>
    </row>
    <row r="119" spans="21:27" s="28" customFormat="1" ht="15.75" customHeight="1">
      <c r="U119" s="27"/>
      <c r="V119"/>
      <c r="W119"/>
      <c r="X119"/>
      <c r="Y119"/>
      <c r="Z119"/>
      <c r="AA119"/>
    </row>
    <row r="120" spans="21:27" s="28" customFormat="1" ht="15.75" customHeigh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/>
      <c r="V126"/>
      <c r="W126"/>
      <c r="X126"/>
      <c r="Y126"/>
      <c r="Z126"/>
      <c r="AA126"/>
    </row>
    <row r="127" spans="21:27" s="28" customFormat="1" ht="15.75" customHeight="1">
      <c r="U127"/>
      <c r="V127"/>
      <c r="W127"/>
      <c r="X127"/>
      <c r="Y127"/>
      <c r="Z127"/>
      <c r="AA127"/>
    </row>
    <row r="128" spans="21:27" s="28" customFormat="1" ht="15.75" customHeight="1">
      <c r="U128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25.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7" customFormat="1" ht="15.75" customHeight="1">
      <c r="U139"/>
      <c r="V139"/>
      <c r="W139"/>
      <c r="X139"/>
      <c r="Y139"/>
      <c r="Z139"/>
      <c r="AA139"/>
    </row>
    <row r="140" spans="21:27" s="27" customFormat="1" ht="39" customHeight="1">
      <c r="U140"/>
      <c r="V140"/>
      <c r="W140"/>
      <c r="X140"/>
      <c r="Y140"/>
      <c r="Z140"/>
      <c r="AA140"/>
    </row>
    <row r="141" spans="21:27" s="27" customFormat="1" ht="15.75" customHeight="1">
      <c r="U141"/>
      <c r="V141"/>
      <c r="W141"/>
      <c r="X141"/>
      <c r="Y141"/>
      <c r="Z141"/>
      <c r="AA141"/>
    </row>
    <row r="142" spans="21:27" s="28" customFormat="1" ht="15.75" customHeight="1">
      <c r="U142"/>
      <c r="V142"/>
      <c r="W142"/>
      <c r="X142"/>
      <c r="Y142"/>
      <c r="Z142"/>
      <c r="AA142"/>
    </row>
    <row r="143" spans="21:27" s="28" customFormat="1" ht="36" customHeight="1">
      <c r="U143"/>
      <c r="V143"/>
      <c r="W143"/>
      <c r="X143"/>
      <c r="Y143"/>
      <c r="Z143"/>
      <c r="AA143"/>
    </row>
    <row r="144" spans="21:27" s="28" customFormat="1" ht="15.75" customHeight="1">
      <c r="U144"/>
      <c r="V144"/>
      <c r="W144"/>
      <c r="X144"/>
      <c r="Y144"/>
      <c r="Z144"/>
      <c r="AA144"/>
    </row>
    <row r="145" spans="21:27" s="28" customFormat="1" ht="15.75" customHeight="1">
      <c r="U145"/>
      <c r="V145"/>
      <c r="W145"/>
      <c r="X145"/>
      <c r="Y145"/>
      <c r="Z145"/>
      <c r="AA145"/>
    </row>
    <row r="146" spans="21:27" s="32" customFormat="1" ht="15.75" customHeight="1">
      <c r="U146"/>
      <c r="V146"/>
      <c r="W146"/>
      <c r="X146"/>
      <c r="Y146"/>
      <c r="Z146"/>
      <c r="AA146"/>
    </row>
    <row r="147" spans="21:27" s="32" customFormat="1" ht="15.75" customHeight="1">
      <c r="U147"/>
      <c r="V147"/>
      <c r="W147"/>
      <c r="X147"/>
      <c r="Y147"/>
      <c r="Z147"/>
      <c r="AA147"/>
    </row>
    <row r="148" spans="21:27" s="32" customFormat="1" ht="15.75" customHeight="1">
      <c r="U148"/>
      <c r="V148"/>
      <c r="W148"/>
      <c r="X148"/>
      <c r="Y148"/>
      <c r="Z148"/>
      <c r="AA148"/>
    </row>
    <row r="149" spans="21:27" s="28" customFormat="1" ht="15.75" customHeight="1">
      <c r="U149"/>
      <c r="V149"/>
      <c r="W149"/>
      <c r="X149"/>
      <c r="Y149"/>
      <c r="Z149"/>
      <c r="AA149"/>
    </row>
    <row r="150" spans="21:27" s="28" customFormat="1" ht="15.75" customHeight="1">
      <c r="U150"/>
      <c r="V150"/>
      <c r="W150"/>
      <c r="X150"/>
      <c r="Y150"/>
      <c r="Z150"/>
      <c r="AA150"/>
    </row>
    <row r="151" spans="21:27" s="28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 ht="15.75" customHeight="1">
      <c r="U155"/>
      <c r="V155"/>
      <c r="W155"/>
      <c r="X155"/>
      <c r="Y155"/>
      <c r="Z155"/>
      <c r="AA155"/>
    </row>
    <row r="156" spans="21:27" s="28" customFormat="1" ht="15.75" customHeight="1">
      <c r="U156"/>
      <c r="V156"/>
      <c r="W156"/>
      <c r="X156"/>
      <c r="Y156"/>
      <c r="Z156"/>
      <c r="AA156"/>
    </row>
    <row r="157" spans="21:27" s="28" customFormat="1" ht="15.75" customHeigh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25.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7" customFormat="1" ht="15.75" customHeight="1">
      <c r="U176"/>
      <c r="V176"/>
      <c r="W176"/>
      <c r="X176"/>
      <c r="Y176"/>
      <c r="Z176"/>
      <c r="AA176"/>
    </row>
    <row r="177" spans="21:27" s="27" customFormat="1" ht="43.15" customHeight="1">
      <c r="U177"/>
      <c r="V177"/>
      <c r="W177"/>
      <c r="X177"/>
      <c r="Y177"/>
      <c r="Z177"/>
      <c r="AA177"/>
    </row>
    <row r="178" spans="21:27" s="27" customFormat="1" ht="20.25" customHeight="1">
      <c r="U178"/>
      <c r="V178"/>
      <c r="W178"/>
      <c r="X178"/>
      <c r="Y178"/>
      <c r="Z178"/>
      <c r="AA178"/>
    </row>
    <row r="179" spans="21:27" s="27" customFormat="1" ht="16.149999999999999" customHeight="1">
      <c r="U179"/>
      <c r="V179"/>
      <c r="W179"/>
      <c r="X179"/>
      <c r="Y179"/>
      <c r="Z179"/>
      <c r="AA179"/>
    </row>
    <row r="180" spans="21:27" s="27" customFormat="1" ht="48" customHeight="1">
      <c r="U180"/>
      <c r="V180"/>
      <c r="W180"/>
      <c r="X180"/>
      <c r="Y180"/>
      <c r="Z180"/>
      <c r="AA180"/>
    </row>
    <row r="181" spans="21:27" s="27" customFormat="1" ht="15.75" customHeight="1">
      <c r="U181"/>
      <c r="V181"/>
      <c r="W181"/>
      <c r="X181"/>
      <c r="Y181"/>
      <c r="Z181"/>
      <c r="AA181"/>
    </row>
    <row r="182" spans="21:27" s="27" customFormat="1" ht="15.75" customHeight="1">
      <c r="U182"/>
      <c r="V182"/>
      <c r="W182"/>
      <c r="X182"/>
      <c r="Y182"/>
      <c r="Z182"/>
      <c r="AA182"/>
    </row>
    <row r="183" spans="21:27" s="27" customFormat="1" ht="50.45" customHeight="1">
      <c r="U183"/>
      <c r="V183"/>
      <c r="W183"/>
      <c r="X183"/>
      <c r="Y183"/>
      <c r="Z183"/>
      <c r="AA183"/>
    </row>
    <row r="184" spans="21:27" s="27" customFormat="1" ht="15.75" customHeight="1">
      <c r="U184"/>
      <c r="V184"/>
      <c r="W184"/>
      <c r="X184"/>
      <c r="Y184"/>
      <c r="Z184"/>
      <c r="AA184"/>
    </row>
    <row r="185" spans="21:27" s="27" customFormat="1" ht="15.75" customHeight="1">
      <c r="U185"/>
      <c r="V185"/>
      <c r="W185"/>
      <c r="X185"/>
      <c r="Y185"/>
      <c r="Z185"/>
      <c r="AA185"/>
    </row>
    <row r="186" spans="21:27" s="27" customFormat="1" ht="44.45" customHeight="1">
      <c r="U186"/>
      <c r="V186"/>
      <c r="W186"/>
      <c r="X186"/>
      <c r="Y186"/>
      <c r="Z186"/>
      <c r="AA186"/>
    </row>
    <row r="187" spans="21:27" s="27" customFormat="1" ht="15.75" customHeight="1">
      <c r="U187"/>
      <c r="V187"/>
      <c r="W187"/>
      <c r="X187"/>
      <c r="Y187"/>
      <c r="Z187"/>
      <c r="AA187"/>
    </row>
    <row r="188" spans="21:27" s="27" customFormat="1" ht="15.75" customHeight="1">
      <c r="U188"/>
      <c r="V188"/>
      <c r="W188"/>
      <c r="X188"/>
      <c r="Y188"/>
      <c r="Z188"/>
      <c r="AA188"/>
    </row>
    <row r="189" spans="21:27" s="27" customFormat="1" ht="46.9" customHeight="1">
      <c r="U189"/>
      <c r="V189"/>
      <c r="W189"/>
      <c r="X189"/>
      <c r="Y189"/>
      <c r="Z189"/>
      <c r="AA189"/>
    </row>
    <row r="190" spans="21:27" s="27" customFormat="1" ht="15.75" customHeight="1">
      <c r="U190"/>
      <c r="V190"/>
      <c r="W190"/>
      <c r="X190"/>
      <c r="Y190"/>
      <c r="Z190"/>
      <c r="AA190"/>
    </row>
    <row r="191" spans="21:27" s="27" customFormat="1" ht="15.75" customHeight="1">
      <c r="U191"/>
      <c r="V191"/>
      <c r="W191"/>
      <c r="X191"/>
      <c r="Y191"/>
      <c r="Z191"/>
      <c r="AA191"/>
    </row>
    <row r="192" spans="21:27" s="27" customFormat="1" ht="51" customHeight="1">
      <c r="U192"/>
      <c r="V192"/>
      <c r="W192"/>
      <c r="X192"/>
      <c r="Y192"/>
      <c r="Z192"/>
      <c r="AA192"/>
    </row>
    <row r="193" spans="21:27" s="27" customFormat="1" ht="15.75" customHeight="1">
      <c r="U193"/>
      <c r="V193"/>
      <c r="W193"/>
      <c r="X193"/>
      <c r="Y193"/>
      <c r="Z193"/>
      <c r="AA193"/>
    </row>
    <row r="194" spans="21:27" s="27" customFormat="1" ht="15.75" customHeight="1">
      <c r="U194"/>
      <c r="V194"/>
      <c r="W194"/>
      <c r="X194"/>
      <c r="Y194"/>
      <c r="Z194"/>
      <c r="AA194"/>
    </row>
    <row r="195" spans="21:27" s="27" customFormat="1" ht="61.15" customHeight="1">
      <c r="U195"/>
      <c r="V195"/>
      <c r="W195"/>
      <c r="X195"/>
      <c r="Y195"/>
      <c r="Z195"/>
      <c r="AA195"/>
    </row>
    <row r="196" spans="21:27" s="27" customFormat="1" ht="15.75" customHeight="1">
      <c r="U196"/>
      <c r="V196"/>
      <c r="W196"/>
      <c r="X196"/>
      <c r="Y196"/>
      <c r="Z196"/>
      <c r="AA196"/>
    </row>
    <row r="197" spans="21:27" s="27" customFormat="1" ht="15.75" customHeight="1">
      <c r="U197"/>
      <c r="V197"/>
      <c r="W197"/>
      <c r="X197"/>
      <c r="Y197"/>
      <c r="Z197"/>
      <c r="AA197"/>
    </row>
    <row r="198" spans="21:27" s="27" customFormat="1" ht="61.15" customHeight="1">
      <c r="U198"/>
      <c r="V198"/>
      <c r="W198"/>
      <c r="X198"/>
      <c r="Y198"/>
      <c r="Z198"/>
      <c r="AA198"/>
    </row>
    <row r="199" spans="21:27" s="27" customFormat="1" ht="15.75" customHeight="1">
      <c r="U199"/>
      <c r="V199"/>
      <c r="W199"/>
      <c r="X199"/>
      <c r="Y199"/>
      <c r="Z199"/>
      <c r="AA199"/>
    </row>
    <row r="200" spans="21:27" ht="15.75" customHeight="1"/>
    <row r="201" spans="21:27" ht="15.75" customHeight="1"/>
    <row r="202" spans="21:27" ht="15.75" customHeight="1"/>
    <row r="203" spans="21:27" ht="15.75" customHeight="1"/>
    <row r="204" spans="21:27" ht="15.75" customHeight="1"/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F812"/>
  <sheetViews>
    <sheetView view="pageBreakPreview" topLeftCell="AN25" zoomScaleNormal="80" zoomScaleSheetLayoutView="100" workbookViewId="0">
      <selection activeCell="AU54" sqref="AU5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4.140625" customWidth="1"/>
    <col min="10" max="10" width="17.42578125" customWidth="1"/>
    <col min="11" max="11" width="12.7109375" customWidth="1"/>
    <col min="12" max="12" width="11.710937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112</v>
      </c>
      <c r="B8" s="137"/>
      <c r="C8" s="137"/>
      <c r="D8" s="137"/>
      <c r="E8" s="137"/>
      <c r="F8" s="137"/>
      <c r="G8" s="137"/>
      <c r="H8" s="136" t="s">
        <v>112</v>
      </c>
      <c r="I8" s="137"/>
      <c r="J8" s="137"/>
      <c r="K8" s="137"/>
      <c r="L8" s="137"/>
      <c r="M8" s="137"/>
      <c r="N8" s="137"/>
      <c r="O8" s="136" t="s">
        <v>112</v>
      </c>
      <c r="P8" s="137"/>
      <c r="Q8" s="137"/>
      <c r="R8" s="137"/>
      <c r="S8" s="137"/>
      <c r="T8" s="137"/>
      <c r="U8" s="137"/>
      <c r="V8" s="136" t="s">
        <v>112</v>
      </c>
      <c r="W8" s="137"/>
      <c r="X8" s="137"/>
      <c r="Y8" s="137"/>
      <c r="Z8" s="137"/>
      <c r="AA8" s="137"/>
      <c r="AB8" s="137"/>
      <c r="AC8" s="136" t="s">
        <v>112</v>
      </c>
      <c r="AD8" s="137"/>
      <c r="AE8" s="137"/>
      <c r="AF8" s="137"/>
      <c r="AG8" s="137"/>
      <c r="AH8" s="137"/>
      <c r="AI8" s="137"/>
      <c r="AJ8" s="136" t="s">
        <v>112</v>
      </c>
      <c r="AK8" s="137"/>
      <c r="AL8" s="137"/>
      <c r="AM8" s="137"/>
      <c r="AN8" s="137"/>
      <c r="AO8" s="137"/>
      <c r="AP8" s="137"/>
      <c r="AQ8" s="136" t="s">
        <v>112</v>
      </c>
      <c r="AR8" s="137"/>
      <c r="AS8" s="137"/>
      <c r="AT8" s="137"/>
      <c r="AU8" s="137"/>
      <c r="AV8" s="137"/>
      <c r="AW8" s="137"/>
      <c r="AX8" s="136" t="s">
        <v>112</v>
      </c>
      <c r="AY8" s="137"/>
      <c r="AZ8" s="137"/>
      <c r="BA8" s="137"/>
      <c r="BB8" s="137"/>
      <c r="BC8" s="137"/>
      <c r="BD8" s="137"/>
      <c r="BE8" s="136" t="s">
        <v>112</v>
      </c>
      <c r="BF8" s="137"/>
      <c r="BG8" s="137"/>
      <c r="BH8" s="137"/>
      <c r="BI8" s="137"/>
      <c r="BJ8" s="137"/>
      <c r="BK8" s="137"/>
      <c r="BL8" s="136" t="s">
        <v>112</v>
      </c>
      <c r="BM8" s="137"/>
      <c r="BN8" s="137"/>
      <c r="BO8" s="137"/>
      <c r="BP8" s="137"/>
      <c r="BQ8" s="137"/>
      <c r="BR8" s="137"/>
      <c r="BS8" s="136" t="s">
        <v>112</v>
      </c>
      <c r="BT8" s="137"/>
      <c r="BU8" s="137"/>
      <c r="BV8" s="137"/>
      <c r="BW8" s="137"/>
      <c r="BX8" s="137"/>
      <c r="BY8" s="137"/>
      <c r="BZ8" s="136" t="s">
        <v>112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1722539</v>
      </c>
      <c r="D21" s="102">
        <f t="shared" ref="D21:E21" si="0">D22+D59</f>
        <v>0</v>
      </c>
      <c r="E21" s="102">
        <f t="shared" si="0"/>
        <v>3547.29</v>
      </c>
      <c r="F21" s="102">
        <f>C21+D21-E21</f>
        <v>1718991.71</v>
      </c>
      <c r="G21" s="103"/>
      <c r="H21" s="100" t="s">
        <v>28</v>
      </c>
      <c r="I21" s="101" t="s">
        <v>29</v>
      </c>
      <c r="J21" s="102">
        <f>J22+J59</f>
        <v>1718991.71</v>
      </c>
      <c r="K21" s="102">
        <f t="shared" ref="K21" si="1">K22+K59</f>
        <v>3665</v>
      </c>
      <c r="L21" s="102">
        <f t="shared" ref="L21" si="2">L22+L59</f>
        <v>173962.02000000002</v>
      </c>
      <c r="M21" s="102">
        <f>J21+K21-L21</f>
        <v>1548694.69</v>
      </c>
      <c r="O21" s="100" t="s">
        <v>28</v>
      </c>
      <c r="P21" s="101" t="s">
        <v>29</v>
      </c>
      <c r="Q21" s="102">
        <f>Q22+Q59</f>
        <v>1548694.69</v>
      </c>
      <c r="R21" s="102">
        <f t="shared" ref="R21" si="3">R22+R59</f>
        <v>0</v>
      </c>
      <c r="S21" s="102">
        <f t="shared" ref="S21" si="4">S22+S59</f>
        <v>5360.27</v>
      </c>
      <c r="T21" s="102">
        <f>Q21+R21-S21</f>
        <v>1543334.42</v>
      </c>
      <c r="V21" s="100" t="s">
        <v>28</v>
      </c>
      <c r="W21" s="101" t="s">
        <v>29</v>
      </c>
      <c r="X21" s="102">
        <f>X22+X59</f>
        <v>1543334.42</v>
      </c>
      <c r="Y21" s="102">
        <f t="shared" ref="Y21" si="5">Y22+Y59</f>
        <v>0</v>
      </c>
      <c r="Z21" s="102">
        <f t="shared" ref="Z21" si="6">Z22+Z59</f>
        <v>169412.59000000003</v>
      </c>
      <c r="AA21" s="102">
        <f>X21+Y21-Z21</f>
        <v>1373921.8299999998</v>
      </c>
      <c r="AC21" s="100" t="s">
        <v>28</v>
      </c>
      <c r="AD21" s="101" t="s">
        <v>29</v>
      </c>
      <c r="AE21" s="102">
        <f>AE22+AE59</f>
        <v>1374101.8299999998</v>
      </c>
      <c r="AF21" s="102">
        <f t="shared" ref="AF21" si="7">AF22+AF59</f>
        <v>0</v>
      </c>
      <c r="AG21" s="102">
        <f t="shared" ref="AG21" si="8">AG22+AG59</f>
        <v>130862.15999999999</v>
      </c>
      <c r="AH21" s="102">
        <f>AE21+AF21-AG21</f>
        <v>1243239.67</v>
      </c>
      <c r="AJ21" s="100" t="s">
        <v>28</v>
      </c>
      <c r="AK21" s="101" t="s">
        <v>29</v>
      </c>
      <c r="AL21" s="102">
        <f>AL22+AL59</f>
        <v>1243239.67</v>
      </c>
      <c r="AM21" s="102">
        <f t="shared" ref="AM21" si="9">AM22+AM59</f>
        <v>0</v>
      </c>
      <c r="AN21" s="102">
        <f t="shared" ref="AN21" si="10">AN22+AN59</f>
        <v>28995.26</v>
      </c>
      <c r="AO21" s="102">
        <f>AL21+AM21-AN21</f>
        <v>1214244.4099999999</v>
      </c>
      <c r="AQ21" s="100" t="s">
        <v>28</v>
      </c>
      <c r="AR21" s="101" t="s">
        <v>29</v>
      </c>
      <c r="AS21" s="102">
        <f>AS22+AS59</f>
        <v>1214244.4099999999</v>
      </c>
      <c r="AT21" s="102">
        <f t="shared" ref="AT21" si="11">AT22+AT59</f>
        <v>108000</v>
      </c>
      <c r="AU21" s="102">
        <f t="shared" ref="AU21" si="12">AU22+AU59</f>
        <v>4562.91</v>
      </c>
      <c r="AV21" s="102">
        <f>AS21+AT21-AU21</f>
        <v>1317681.5</v>
      </c>
      <c r="AX21" s="100" t="s">
        <v>28</v>
      </c>
      <c r="AY21" s="101" t="s">
        <v>29</v>
      </c>
      <c r="AZ21" s="102">
        <f>AZ22+AZ59</f>
        <v>1317681.5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1317681.5</v>
      </c>
      <c r="BE21" s="100" t="s">
        <v>28</v>
      </c>
      <c r="BF21" s="101" t="s">
        <v>29</v>
      </c>
      <c r="BG21" s="102">
        <f>BG22+BG59</f>
        <v>1317681.5</v>
      </c>
      <c r="BH21" s="102">
        <f t="shared" ref="BH21" si="15">BH22+BH59</f>
        <v>110118</v>
      </c>
      <c r="BI21" s="102">
        <f t="shared" ref="BI21" si="16">BI22+BI59</f>
        <v>0</v>
      </c>
      <c r="BJ21" s="102">
        <f>BG21+BH21-BI21</f>
        <v>1427799.5</v>
      </c>
      <c r="BL21" s="100" t="s">
        <v>28</v>
      </c>
      <c r="BM21" s="101" t="s">
        <v>29</v>
      </c>
      <c r="BN21" s="102">
        <f>BN22+BN59</f>
        <v>1427799.5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1427799.5</v>
      </c>
      <c r="BS21" s="100" t="s">
        <v>28</v>
      </c>
      <c r="BT21" s="101" t="s">
        <v>29</v>
      </c>
      <c r="BU21" s="102">
        <f>BU22+BU59</f>
        <v>1427799.5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1427799.5</v>
      </c>
      <c r="BZ21" s="100" t="s">
        <v>28</v>
      </c>
      <c r="CA21" s="101" t="s">
        <v>29</v>
      </c>
      <c r="CB21" s="102">
        <f>CB22+CB59</f>
        <v>1427799.5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1427799.5</v>
      </c>
    </row>
    <row r="22" spans="1:83" s="96" customFormat="1" ht="36" customHeight="1" thickBot="1">
      <c r="A22" s="92" t="s">
        <v>121</v>
      </c>
      <c r="B22" s="93">
        <v>2000</v>
      </c>
      <c r="C22" s="94">
        <f>C23+C57</f>
        <v>1722539</v>
      </c>
      <c r="D22" s="94">
        <f t="shared" ref="D22:E22" si="23">D23+D57</f>
        <v>0</v>
      </c>
      <c r="E22" s="94">
        <f t="shared" si="23"/>
        <v>3547.29</v>
      </c>
      <c r="F22" s="95">
        <f t="shared" ref="F22:F24" si="24">C22+D22-E22</f>
        <v>1718991.71</v>
      </c>
      <c r="H22" s="92" t="s">
        <v>121</v>
      </c>
      <c r="I22" s="93">
        <v>2000</v>
      </c>
      <c r="J22" s="94">
        <f>J23+J57</f>
        <v>1718991.71</v>
      </c>
      <c r="K22" s="94">
        <f t="shared" ref="K22" si="25">K23+K57</f>
        <v>3665</v>
      </c>
      <c r="L22" s="94">
        <f t="shared" ref="L22" si="26">L23+L57</f>
        <v>173962.02000000002</v>
      </c>
      <c r="M22" s="95">
        <f t="shared" ref="M22:M24" si="27">J22+K22-L22</f>
        <v>1548694.69</v>
      </c>
      <c r="O22" s="92" t="s">
        <v>121</v>
      </c>
      <c r="P22" s="93">
        <v>2000</v>
      </c>
      <c r="Q22" s="94">
        <f>Q23+Q57</f>
        <v>1548694.69</v>
      </c>
      <c r="R22" s="94">
        <f t="shared" ref="R22" si="28">R23+R57</f>
        <v>0</v>
      </c>
      <c r="S22" s="94">
        <f t="shared" ref="S22" si="29">S23+S57</f>
        <v>5360.27</v>
      </c>
      <c r="T22" s="95">
        <f t="shared" ref="T22:T24" si="30">Q22+R22-S22</f>
        <v>1543334.42</v>
      </c>
      <c r="V22" s="92" t="s">
        <v>121</v>
      </c>
      <c r="W22" s="93">
        <v>2000</v>
      </c>
      <c r="X22" s="94">
        <f>X23+X57</f>
        <v>1543334.42</v>
      </c>
      <c r="Y22" s="94">
        <f t="shared" ref="Y22" si="31">Y23+Y57</f>
        <v>0</v>
      </c>
      <c r="Z22" s="94">
        <f t="shared" ref="Z22" si="32">Z23+Z57</f>
        <v>169412.59000000003</v>
      </c>
      <c r="AA22" s="95">
        <f t="shared" ref="AA22:AA24" si="33">X22+Y22-Z22</f>
        <v>1373921.8299999998</v>
      </c>
      <c r="AC22" s="92" t="s">
        <v>121</v>
      </c>
      <c r="AD22" s="93">
        <v>2000</v>
      </c>
      <c r="AE22" s="94">
        <f>AE23+AE57</f>
        <v>1374101.8299999998</v>
      </c>
      <c r="AF22" s="94">
        <f t="shared" ref="AF22" si="34">AF23+AF57</f>
        <v>0</v>
      </c>
      <c r="AG22" s="94">
        <f t="shared" ref="AG22" si="35">AG23+AG57</f>
        <v>130862.15999999999</v>
      </c>
      <c r="AH22" s="95">
        <f t="shared" ref="AH22:AH24" si="36">AE22+AF22-AG22</f>
        <v>1243239.67</v>
      </c>
      <c r="AJ22" s="92" t="s">
        <v>121</v>
      </c>
      <c r="AK22" s="93">
        <v>2000</v>
      </c>
      <c r="AL22" s="94">
        <f>AL23+AL57</f>
        <v>1243239.67</v>
      </c>
      <c r="AM22" s="94">
        <f t="shared" ref="AM22" si="37">AM23+AM57</f>
        <v>0</v>
      </c>
      <c r="AN22" s="94">
        <f t="shared" ref="AN22" si="38">AN23+AN57</f>
        <v>28995.26</v>
      </c>
      <c r="AO22" s="95">
        <f t="shared" ref="AO22:AO24" si="39">AL22+AM22-AN22</f>
        <v>1214244.4099999999</v>
      </c>
      <c r="AQ22" s="92" t="s">
        <v>121</v>
      </c>
      <c r="AR22" s="93">
        <v>2000</v>
      </c>
      <c r="AS22" s="94">
        <f>AS23+AS57</f>
        <v>1214244.4099999999</v>
      </c>
      <c r="AT22" s="94">
        <f t="shared" ref="AT22" si="40">AT23+AT57</f>
        <v>88000</v>
      </c>
      <c r="AU22" s="94">
        <f t="shared" ref="AU22" si="41">AU23+AU57</f>
        <v>4562.91</v>
      </c>
      <c r="AV22" s="95">
        <f t="shared" ref="AV22:AV24" si="42">AS22+AT22-AU22</f>
        <v>1297681.5</v>
      </c>
      <c r="AX22" s="92" t="s">
        <v>121</v>
      </c>
      <c r="AY22" s="93">
        <v>2000</v>
      </c>
      <c r="AZ22" s="94">
        <f>AZ23+AZ57</f>
        <v>1297681.5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1297681.5</v>
      </c>
      <c r="BE22" s="92" t="s">
        <v>121</v>
      </c>
      <c r="BF22" s="93">
        <v>2000</v>
      </c>
      <c r="BG22" s="94">
        <f>BG23+BG57</f>
        <v>1297681.5</v>
      </c>
      <c r="BH22" s="94">
        <f t="shared" ref="BH22" si="46">BH23+BH57</f>
        <v>29010</v>
      </c>
      <c r="BI22" s="94">
        <f t="shared" ref="BI22" si="47">BI23+BI57</f>
        <v>0</v>
      </c>
      <c r="BJ22" s="95">
        <f t="shared" ref="BJ22:BJ24" si="48">BG22+BH22-BI22</f>
        <v>1326691.5</v>
      </c>
      <c r="BL22" s="92" t="s">
        <v>121</v>
      </c>
      <c r="BM22" s="93">
        <v>2000</v>
      </c>
      <c r="BN22" s="94">
        <f>BN23+BN57</f>
        <v>1326691.5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1326691.5</v>
      </c>
      <c r="BS22" s="92" t="s">
        <v>121</v>
      </c>
      <c r="BT22" s="93">
        <v>2000</v>
      </c>
      <c r="BU22" s="94">
        <f>BU23+BU57</f>
        <v>1326691.5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1326691.5</v>
      </c>
      <c r="BZ22" s="92" t="s">
        <v>121</v>
      </c>
      <c r="CA22" s="93">
        <v>2000</v>
      </c>
      <c r="CB22" s="94">
        <f>CB23+CB57</f>
        <v>1326691.5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1326691.5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1721945</v>
      </c>
      <c r="D23" s="107">
        <f t="shared" ref="D23:E23" si="58">D24+D32+D33+D51</f>
        <v>0</v>
      </c>
      <c r="E23" s="107">
        <f t="shared" si="58"/>
        <v>3547.29</v>
      </c>
      <c r="F23" s="107">
        <f t="shared" si="24"/>
        <v>1718397.71</v>
      </c>
      <c r="H23" s="105" t="s">
        <v>30</v>
      </c>
      <c r="I23" s="106">
        <v>2200</v>
      </c>
      <c r="J23" s="107">
        <f>J24+J32+J33+J51</f>
        <v>1718397.71</v>
      </c>
      <c r="K23" s="107">
        <f t="shared" ref="K23" si="59">K24+K32+K33+K51</f>
        <v>3665</v>
      </c>
      <c r="L23" s="107">
        <f t="shared" ref="L23" si="60">L24+L32+L33+L51</f>
        <v>173962.02000000002</v>
      </c>
      <c r="M23" s="107">
        <f t="shared" si="27"/>
        <v>1548100.69</v>
      </c>
      <c r="O23" s="105" t="s">
        <v>30</v>
      </c>
      <c r="P23" s="106">
        <v>2200</v>
      </c>
      <c r="Q23" s="107">
        <f>Q24+Q32+Q33+Q51</f>
        <v>1548100.69</v>
      </c>
      <c r="R23" s="107">
        <f t="shared" ref="R23" si="61">R24+R32+R33+R51</f>
        <v>0</v>
      </c>
      <c r="S23" s="107">
        <f t="shared" ref="S23" si="62">S24+S32+S33+S51</f>
        <v>5360.27</v>
      </c>
      <c r="T23" s="107">
        <f t="shared" si="30"/>
        <v>1542740.42</v>
      </c>
      <c r="V23" s="105" t="s">
        <v>30</v>
      </c>
      <c r="W23" s="106">
        <v>2200</v>
      </c>
      <c r="X23" s="107">
        <f>X24+X32+X33+X51</f>
        <v>1542740.42</v>
      </c>
      <c r="Y23" s="107">
        <f t="shared" ref="Y23" si="63">Y24+Y32+Y33+Y51</f>
        <v>0</v>
      </c>
      <c r="Z23" s="107">
        <f t="shared" ref="Z23" si="64">Z24+Z32+Z33+Z51</f>
        <v>169412.59000000003</v>
      </c>
      <c r="AA23" s="107">
        <f t="shared" si="33"/>
        <v>1373327.8299999998</v>
      </c>
      <c r="AC23" s="105" t="s">
        <v>30</v>
      </c>
      <c r="AD23" s="106">
        <v>2200</v>
      </c>
      <c r="AE23" s="107">
        <f>AE24+AE32+AE33+AE51</f>
        <v>1373507.8299999998</v>
      </c>
      <c r="AF23" s="107">
        <f t="shared" ref="AF23" si="65">AF24+AF32+AF33+AF51</f>
        <v>0</v>
      </c>
      <c r="AG23" s="107">
        <f t="shared" ref="AG23" si="66">AG24+AG32+AG33+AG51</f>
        <v>130862.15999999999</v>
      </c>
      <c r="AH23" s="107">
        <f t="shared" si="36"/>
        <v>1242645.67</v>
      </c>
      <c r="AJ23" s="105" t="s">
        <v>30</v>
      </c>
      <c r="AK23" s="106">
        <v>2200</v>
      </c>
      <c r="AL23" s="107">
        <f>AL24+AL32+AL33+AL51</f>
        <v>1242645.67</v>
      </c>
      <c r="AM23" s="107">
        <f t="shared" ref="AM23" si="67">AM24+AM32+AM33+AM51</f>
        <v>0</v>
      </c>
      <c r="AN23" s="107">
        <f t="shared" ref="AN23" si="68">AN24+AN32+AN33+AN51</f>
        <v>28995.26</v>
      </c>
      <c r="AO23" s="107">
        <f t="shared" si="39"/>
        <v>1213650.4099999999</v>
      </c>
      <c r="AQ23" s="105" t="s">
        <v>30</v>
      </c>
      <c r="AR23" s="106">
        <v>2200</v>
      </c>
      <c r="AS23" s="107">
        <f>AS24+AS32+AS33+AS51</f>
        <v>1213650.4099999999</v>
      </c>
      <c r="AT23" s="107">
        <f t="shared" ref="AT23" si="69">AT24+AT32+AT33+AT51</f>
        <v>88000</v>
      </c>
      <c r="AU23" s="107">
        <f t="shared" ref="AU23" si="70">AU24+AU32+AU33+AU51</f>
        <v>4562.91</v>
      </c>
      <c r="AV23" s="107">
        <f t="shared" si="42"/>
        <v>1297087.5</v>
      </c>
      <c r="AX23" s="105" t="s">
        <v>30</v>
      </c>
      <c r="AY23" s="106">
        <v>2200</v>
      </c>
      <c r="AZ23" s="107">
        <f>AZ24+AZ32+AZ33+AZ51</f>
        <v>1297087.5</v>
      </c>
      <c r="BA23" s="107">
        <f t="shared" ref="BA23" si="71">BA24+BA32+BA33+BA51</f>
        <v>0</v>
      </c>
      <c r="BB23" s="107">
        <f t="shared" ref="BB23" si="72">BB24+BB32+BB33+BB51</f>
        <v>0</v>
      </c>
      <c r="BC23" s="107">
        <f t="shared" si="45"/>
        <v>1297087.5</v>
      </c>
      <c r="BE23" s="105" t="s">
        <v>30</v>
      </c>
      <c r="BF23" s="106">
        <v>2200</v>
      </c>
      <c r="BG23" s="107">
        <f>BG24+BG32+BG33+BG51</f>
        <v>1297087.5</v>
      </c>
      <c r="BH23" s="107">
        <f t="shared" ref="BH23" si="73">BH24+BH32+BH33+BH51</f>
        <v>29010</v>
      </c>
      <c r="BI23" s="107">
        <f t="shared" ref="BI23" si="74">BI24+BI32+BI33+BI51</f>
        <v>0</v>
      </c>
      <c r="BJ23" s="107">
        <f t="shared" si="48"/>
        <v>1326097.5</v>
      </c>
      <c r="BL23" s="105" t="s">
        <v>30</v>
      </c>
      <c r="BM23" s="106">
        <v>2200</v>
      </c>
      <c r="BN23" s="107">
        <f>BN24+BN32+BN33+BN51</f>
        <v>1326097.5</v>
      </c>
      <c r="BO23" s="107">
        <f t="shared" ref="BO23" si="75">BO24+BO32+BO33+BO51</f>
        <v>0</v>
      </c>
      <c r="BP23" s="107">
        <f t="shared" ref="BP23" si="76">BP24+BP32+BP33+BP51</f>
        <v>0</v>
      </c>
      <c r="BQ23" s="107">
        <f t="shared" si="51"/>
        <v>1326097.5</v>
      </c>
      <c r="BS23" s="105" t="s">
        <v>30</v>
      </c>
      <c r="BT23" s="106">
        <v>2200</v>
      </c>
      <c r="BU23" s="107">
        <f>BU24+BU32+BU33+BU51</f>
        <v>1326097.5</v>
      </c>
      <c r="BV23" s="107">
        <f t="shared" ref="BV23" si="77">BV24+BV32+BV33+BV51</f>
        <v>0</v>
      </c>
      <c r="BW23" s="107">
        <f t="shared" ref="BW23" si="78">BW24+BW32+BW33+BW51</f>
        <v>0</v>
      </c>
      <c r="BX23" s="107">
        <f t="shared" si="54"/>
        <v>1326097.5</v>
      </c>
      <c r="BZ23" s="105" t="s">
        <v>30</v>
      </c>
      <c r="CA23" s="106">
        <v>2200</v>
      </c>
      <c r="CB23" s="107">
        <f>CB24+CB32+CB33+CB51</f>
        <v>1326097.5</v>
      </c>
      <c r="CC23" s="107">
        <f t="shared" ref="CC23" si="79">CC24+CC32+CC33+CC51</f>
        <v>0</v>
      </c>
      <c r="CD23" s="107">
        <f t="shared" ref="CD23" si="80">CD24+CD32+CD33+CD51</f>
        <v>0</v>
      </c>
      <c r="CE23" s="107">
        <f t="shared" si="57"/>
        <v>1326097.5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7540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7540</v>
      </c>
      <c r="H24" s="37" t="s">
        <v>31</v>
      </c>
      <c r="I24" s="42">
        <v>2210</v>
      </c>
      <c r="J24" s="43">
        <f>SUM(J25:J31)</f>
        <v>7540</v>
      </c>
      <c r="K24" s="43">
        <f t="shared" ref="K24" si="82">SUM(K25:K31)</f>
        <v>0</v>
      </c>
      <c r="L24" s="123">
        <f t="shared" ref="L24" si="83">SUM(L25:L31)</f>
        <v>250</v>
      </c>
      <c r="M24" s="47">
        <f t="shared" si="27"/>
        <v>7290</v>
      </c>
      <c r="O24" s="37" t="s">
        <v>31</v>
      </c>
      <c r="P24" s="42">
        <v>2210</v>
      </c>
      <c r="Q24" s="43">
        <f>SUM(Q25:Q31)</f>
        <v>7290</v>
      </c>
      <c r="R24" s="43">
        <f t="shared" ref="R24" si="84">SUM(R25:R31)</f>
        <v>0</v>
      </c>
      <c r="S24" s="43">
        <f t="shared" ref="S24" si="85">SUM(S25:S31)</f>
        <v>0</v>
      </c>
      <c r="T24" s="47">
        <f t="shared" si="30"/>
        <v>7290</v>
      </c>
      <c r="V24" s="37" t="s">
        <v>31</v>
      </c>
      <c r="W24" s="42">
        <v>2210</v>
      </c>
      <c r="X24" s="43">
        <f>SUM(X25:X31)</f>
        <v>7290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7290</v>
      </c>
      <c r="AC24" s="37" t="s">
        <v>31</v>
      </c>
      <c r="AD24" s="42">
        <v>2210</v>
      </c>
      <c r="AE24" s="43">
        <f>SUM(AE25:AE31)</f>
        <v>7290</v>
      </c>
      <c r="AF24" s="43">
        <f t="shared" ref="AF24" si="88">SUM(AF25:AF31)</f>
        <v>0</v>
      </c>
      <c r="AG24" s="43">
        <f t="shared" ref="AG24" si="89">SUM(AG25:AG31)</f>
        <v>5170</v>
      </c>
      <c r="AH24" s="47">
        <f t="shared" si="36"/>
        <v>2120</v>
      </c>
      <c r="AJ24" s="37" t="s">
        <v>31</v>
      </c>
      <c r="AK24" s="42">
        <v>2210</v>
      </c>
      <c r="AL24" s="43">
        <f>SUM(AL25:AL31)</f>
        <v>2120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2120</v>
      </c>
      <c r="AQ24" s="37" t="s">
        <v>31</v>
      </c>
      <c r="AR24" s="42">
        <v>2210</v>
      </c>
      <c r="AS24" s="43">
        <f>SUM(AS25:AS31)</f>
        <v>2120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2120</v>
      </c>
      <c r="AX24" s="37" t="s">
        <v>31</v>
      </c>
      <c r="AY24" s="42">
        <v>2210</v>
      </c>
      <c r="AZ24" s="43">
        <f>SUM(AZ25:AZ31)</f>
        <v>2120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2120</v>
      </c>
      <c r="BE24" s="37" t="s">
        <v>31</v>
      </c>
      <c r="BF24" s="42">
        <v>2210</v>
      </c>
      <c r="BG24" s="43">
        <f>SUM(BG25:BG31)</f>
        <v>2120</v>
      </c>
      <c r="BH24" s="43">
        <f t="shared" ref="BH24" si="96">SUM(BH25:BH31)</f>
        <v>29010</v>
      </c>
      <c r="BI24" s="43">
        <f t="shared" ref="BI24" si="97">SUM(BI25:BI31)</f>
        <v>0</v>
      </c>
      <c r="BJ24" s="47">
        <f t="shared" si="48"/>
        <v>31130</v>
      </c>
      <c r="BL24" s="37" t="s">
        <v>31</v>
      </c>
      <c r="BM24" s="42">
        <v>2210</v>
      </c>
      <c r="BN24" s="43">
        <f>SUM(BN25:BN31)</f>
        <v>31130</v>
      </c>
      <c r="BO24" s="43">
        <f t="shared" ref="BO24" si="98">SUM(BO25:BO31)</f>
        <v>0</v>
      </c>
      <c r="BP24" s="43">
        <f t="shared" ref="BP24" si="99">SUM(BP25:BP31)</f>
        <v>0</v>
      </c>
      <c r="BQ24" s="47">
        <f t="shared" si="51"/>
        <v>31130</v>
      </c>
      <c r="BS24" s="37" t="s">
        <v>31</v>
      </c>
      <c r="BT24" s="42">
        <v>2210</v>
      </c>
      <c r="BU24" s="43">
        <f>SUM(BU25:BU31)</f>
        <v>31130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31130</v>
      </c>
      <c r="BZ24" s="37" t="s">
        <v>31</v>
      </c>
      <c r="CA24" s="42">
        <v>2210</v>
      </c>
      <c r="CB24" s="43">
        <f>SUM(CB25:CB31)</f>
        <v>31130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31130</v>
      </c>
    </row>
    <row r="25" spans="1:83" s="32" customFormat="1" ht="15.75" customHeight="1" thickBot="1">
      <c r="A25" s="40" t="s">
        <v>122</v>
      </c>
      <c r="B25" s="44">
        <v>2210</v>
      </c>
      <c r="C25" s="38">
        <f>4330+840</f>
        <v>5170</v>
      </c>
      <c r="D25" s="39"/>
      <c r="E25" s="39"/>
      <c r="F25" s="33">
        <f>C25+D25-E25</f>
        <v>5170</v>
      </c>
      <c r="H25" s="40" t="s">
        <v>122</v>
      </c>
      <c r="I25" s="44">
        <v>2210</v>
      </c>
      <c r="J25" s="50">
        <f t="shared" ref="J25:J66" si="104">F25</f>
        <v>5170</v>
      </c>
      <c r="K25" s="39"/>
      <c r="L25" s="122"/>
      <c r="M25" s="33">
        <f>J25+K25-L25</f>
        <v>5170</v>
      </c>
      <c r="O25" s="40" t="s">
        <v>122</v>
      </c>
      <c r="P25" s="44">
        <v>2210</v>
      </c>
      <c r="Q25" s="50">
        <f t="shared" ref="Q25:Q66" si="105">M25</f>
        <v>5170</v>
      </c>
      <c r="R25" s="39"/>
      <c r="S25" s="39"/>
      <c r="T25" s="33">
        <f>Q25+R25-S25</f>
        <v>5170</v>
      </c>
      <c r="V25" s="40" t="s">
        <v>122</v>
      </c>
      <c r="W25" s="44">
        <v>2210</v>
      </c>
      <c r="X25" s="50">
        <f t="shared" ref="X25:X66" si="106">T25</f>
        <v>5170</v>
      </c>
      <c r="Y25" s="39"/>
      <c r="Z25" s="39"/>
      <c r="AA25" s="33">
        <f>X25+Y25-Z25</f>
        <v>5170</v>
      </c>
      <c r="AC25" s="40" t="s">
        <v>122</v>
      </c>
      <c r="AD25" s="44">
        <v>2210</v>
      </c>
      <c r="AE25" s="50">
        <f t="shared" ref="AE25:AE66" si="107">AA25</f>
        <v>5170</v>
      </c>
      <c r="AF25" s="39"/>
      <c r="AG25" s="39">
        <v>5170</v>
      </c>
      <c r="AH25" s="33">
        <f>AE25+AF25-AG25</f>
        <v>0</v>
      </c>
      <c r="AI25" s="27"/>
      <c r="AJ25" s="40" t="s">
        <v>122</v>
      </c>
      <c r="AK25" s="44">
        <v>2210</v>
      </c>
      <c r="AL25" s="50">
        <f t="shared" ref="AL25:AL66" si="108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6" si="109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6" si="110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6" si="111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6" si="11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6" si="113">BQ25</f>
        <v>0</v>
      </c>
      <c r="BV25" s="39"/>
      <c r="BW25" s="39"/>
      <c r="BX25" s="33">
        <f>BU25+BV25-BW25</f>
        <v>0</v>
      </c>
      <c r="BY25" s="27"/>
      <c r="BZ25" s="40" t="s">
        <v>122</v>
      </c>
      <c r="CA25" s="44">
        <v>2210</v>
      </c>
      <c r="CB25" s="50">
        <f t="shared" ref="CB25:CB66" si="114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200</v>
      </c>
      <c r="D26" s="39"/>
      <c r="E26" s="39"/>
      <c r="F26" s="33">
        <f t="shared" ref="F26:F32" si="115">C26+D26-E26</f>
        <v>200</v>
      </c>
      <c r="H26" s="40" t="s">
        <v>123</v>
      </c>
      <c r="I26" s="44">
        <v>2210</v>
      </c>
      <c r="J26" s="50">
        <f t="shared" si="104"/>
        <v>200</v>
      </c>
      <c r="K26" s="39"/>
      <c r="L26" s="122"/>
      <c r="M26" s="33">
        <f t="shared" ref="M26:M32" si="116">J26+K26-L26</f>
        <v>200</v>
      </c>
      <c r="O26" s="40" t="s">
        <v>123</v>
      </c>
      <c r="P26" s="44">
        <v>2210</v>
      </c>
      <c r="Q26" s="50">
        <f t="shared" si="105"/>
        <v>200</v>
      </c>
      <c r="R26" s="39"/>
      <c r="S26" s="39"/>
      <c r="T26" s="33">
        <f t="shared" ref="T26:T32" si="117">Q26+R26-S26</f>
        <v>200</v>
      </c>
      <c r="V26" s="40" t="s">
        <v>123</v>
      </c>
      <c r="W26" s="44">
        <v>2210</v>
      </c>
      <c r="X26" s="50">
        <f t="shared" si="106"/>
        <v>200</v>
      </c>
      <c r="Y26" s="39"/>
      <c r="Z26" s="39"/>
      <c r="AA26" s="33">
        <f t="shared" ref="AA26:AA32" si="118">X26+Y26-Z26</f>
        <v>200</v>
      </c>
      <c r="AC26" s="40" t="s">
        <v>123</v>
      </c>
      <c r="AD26" s="44">
        <v>2210</v>
      </c>
      <c r="AE26" s="50">
        <f t="shared" si="107"/>
        <v>200</v>
      </c>
      <c r="AF26" s="39"/>
      <c r="AG26" s="39"/>
      <c r="AH26" s="33">
        <f t="shared" ref="AH26:AH32" si="119">AE26+AF26-AG26</f>
        <v>200</v>
      </c>
      <c r="AI26" s="27"/>
      <c r="AJ26" s="40" t="s">
        <v>123</v>
      </c>
      <c r="AK26" s="44">
        <v>2210</v>
      </c>
      <c r="AL26" s="50">
        <f t="shared" si="108"/>
        <v>200</v>
      </c>
      <c r="AM26" s="39"/>
      <c r="AN26" s="39"/>
      <c r="AO26" s="33">
        <f t="shared" ref="AO26:AO32" si="120">AL26+AM26-AN26</f>
        <v>200</v>
      </c>
      <c r="AQ26" s="40" t="s">
        <v>123</v>
      </c>
      <c r="AR26" s="44">
        <v>2210</v>
      </c>
      <c r="AS26" s="50">
        <f t="shared" si="109"/>
        <v>200</v>
      </c>
      <c r="AT26" s="39"/>
      <c r="AU26" s="122"/>
      <c r="AV26" s="33">
        <f t="shared" ref="AV26:AV32" si="121">AS26+AT26-AU26</f>
        <v>200</v>
      </c>
      <c r="AX26" s="40" t="s">
        <v>123</v>
      </c>
      <c r="AY26" s="44">
        <v>2210</v>
      </c>
      <c r="AZ26" s="50">
        <f t="shared" si="110"/>
        <v>200</v>
      </c>
      <c r="BA26" s="39"/>
      <c r="BB26" s="39"/>
      <c r="BC26" s="33">
        <f t="shared" ref="BC26:BC32" si="122">AZ26+BA26-BB26</f>
        <v>200</v>
      </c>
      <c r="BE26" s="40" t="s">
        <v>123</v>
      </c>
      <c r="BF26" s="44">
        <v>2210</v>
      </c>
      <c r="BG26" s="50">
        <f t="shared" si="111"/>
        <v>200</v>
      </c>
      <c r="BH26" s="39"/>
      <c r="BI26" s="39"/>
      <c r="BJ26" s="33">
        <f t="shared" ref="BJ26:BJ32" si="123">BG26+BH26-BI26</f>
        <v>200</v>
      </c>
      <c r="BL26" s="40" t="s">
        <v>123</v>
      </c>
      <c r="BM26" s="44">
        <v>2210</v>
      </c>
      <c r="BN26" s="50">
        <f t="shared" si="112"/>
        <v>200</v>
      </c>
      <c r="BO26" s="39"/>
      <c r="BP26" s="39"/>
      <c r="BQ26" s="33">
        <f t="shared" ref="BQ26:BQ32" si="124">BN26+BO26-BP26</f>
        <v>200</v>
      </c>
      <c r="BS26" s="40" t="s">
        <v>123</v>
      </c>
      <c r="BT26" s="44">
        <v>2210</v>
      </c>
      <c r="BU26" s="50">
        <f t="shared" si="113"/>
        <v>200</v>
      </c>
      <c r="BV26" s="39"/>
      <c r="BW26" s="39"/>
      <c r="BX26" s="33">
        <f t="shared" ref="BX26:BX32" si="125">BU26+BV26-BW26</f>
        <v>200</v>
      </c>
      <c r="BY26" s="27"/>
      <c r="BZ26" s="40" t="s">
        <v>123</v>
      </c>
      <c r="CA26" s="44">
        <v>2210</v>
      </c>
      <c r="CB26" s="50">
        <f t="shared" si="114"/>
        <v>200</v>
      </c>
      <c r="CC26" s="39"/>
      <c r="CD26" s="39"/>
      <c r="CE26" s="33">
        <f t="shared" ref="CE26:CE32" si="126">CB26+CC26-CD26</f>
        <v>200</v>
      </c>
    </row>
    <row r="27" spans="1:83" s="32" customFormat="1" ht="15.75" customHeight="1" thickBot="1">
      <c r="A27" s="40" t="s">
        <v>148</v>
      </c>
      <c r="B27" s="44">
        <v>2210</v>
      </c>
      <c r="C27" s="38">
        <f>960+960</f>
        <v>1920</v>
      </c>
      <c r="D27" s="39"/>
      <c r="E27" s="39"/>
      <c r="F27" s="33">
        <f t="shared" si="115"/>
        <v>1920</v>
      </c>
      <c r="H27" s="40" t="s">
        <v>148</v>
      </c>
      <c r="I27" s="44">
        <v>2210</v>
      </c>
      <c r="J27" s="50">
        <f t="shared" si="104"/>
        <v>1920</v>
      </c>
      <c r="K27" s="39"/>
      <c r="L27" s="122"/>
      <c r="M27" s="33">
        <f t="shared" si="116"/>
        <v>1920</v>
      </c>
      <c r="O27" s="40" t="s">
        <v>148</v>
      </c>
      <c r="P27" s="44">
        <v>2210</v>
      </c>
      <c r="Q27" s="50">
        <f t="shared" si="105"/>
        <v>1920</v>
      </c>
      <c r="R27" s="39"/>
      <c r="S27" s="39"/>
      <c r="T27" s="33">
        <f t="shared" si="117"/>
        <v>1920</v>
      </c>
      <c r="V27" s="40" t="s">
        <v>148</v>
      </c>
      <c r="W27" s="44">
        <v>2210</v>
      </c>
      <c r="X27" s="50">
        <f t="shared" si="106"/>
        <v>1920</v>
      </c>
      <c r="Y27" s="39"/>
      <c r="Z27" s="39"/>
      <c r="AA27" s="33">
        <f t="shared" si="118"/>
        <v>1920</v>
      </c>
      <c r="AC27" s="40" t="s">
        <v>148</v>
      </c>
      <c r="AD27" s="44">
        <v>2210</v>
      </c>
      <c r="AE27" s="50">
        <f t="shared" si="107"/>
        <v>1920</v>
      </c>
      <c r="AF27" s="39"/>
      <c r="AG27" s="39"/>
      <c r="AH27" s="33">
        <f t="shared" si="119"/>
        <v>1920</v>
      </c>
      <c r="AI27" s="27"/>
      <c r="AJ27" s="40" t="s">
        <v>148</v>
      </c>
      <c r="AK27" s="44">
        <v>2210</v>
      </c>
      <c r="AL27" s="50">
        <f t="shared" si="108"/>
        <v>1920</v>
      </c>
      <c r="AM27" s="39"/>
      <c r="AN27" s="39"/>
      <c r="AO27" s="33">
        <f t="shared" si="120"/>
        <v>1920</v>
      </c>
      <c r="AQ27" s="40" t="s">
        <v>148</v>
      </c>
      <c r="AR27" s="44">
        <v>2210</v>
      </c>
      <c r="AS27" s="50">
        <f t="shared" si="109"/>
        <v>1920</v>
      </c>
      <c r="AT27" s="39"/>
      <c r="AU27" s="122"/>
      <c r="AV27" s="33">
        <f t="shared" si="121"/>
        <v>1920</v>
      </c>
      <c r="AX27" s="40" t="s">
        <v>148</v>
      </c>
      <c r="AY27" s="44">
        <v>2210</v>
      </c>
      <c r="AZ27" s="50">
        <f t="shared" si="110"/>
        <v>1920</v>
      </c>
      <c r="BA27" s="39"/>
      <c r="BB27" s="39"/>
      <c r="BC27" s="33">
        <f t="shared" si="122"/>
        <v>1920</v>
      </c>
      <c r="BE27" s="40" t="s">
        <v>148</v>
      </c>
      <c r="BF27" s="44">
        <v>2210</v>
      </c>
      <c r="BG27" s="50">
        <f t="shared" si="111"/>
        <v>1920</v>
      </c>
      <c r="BH27" s="39"/>
      <c r="BI27" s="39"/>
      <c r="BJ27" s="33">
        <f t="shared" si="123"/>
        <v>1920</v>
      </c>
      <c r="BL27" s="40" t="s">
        <v>148</v>
      </c>
      <c r="BM27" s="44">
        <v>2210</v>
      </c>
      <c r="BN27" s="50">
        <f t="shared" si="112"/>
        <v>1920</v>
      </c>
      <c r="BO27" s="39"/>
      <c r="BP27" s="39"/>
      <c r="BQ27" s="33">
        <f t="shared" si="124"/>
        <v>1920</v>
      </c>
      <c r="BS27" s="40" t="s">
        <v>148</v>
      </c>
      <c r="BT27" s="44">
        <v>2210</v>
      </c>
      <c r="BU27" s="50">
        <f t="shared" si="113"/>
        <v>1920</v>
      </c>
      <c r="BV27" s="39"/>
      <c r="BW27" s="39"/>
      <c r="BX27" s="33">
        <f t="shared" si="125"/>
        <v>1920</v>
      </c>
      <c r="BZ27" s="40" t="s">
        <v>148</v>
      </c>
      <c r="CA27" s="44">
        <v>2210</v>
      </c>
      <c r="CB27" s="50">
        <f t="shared" si="114"/>
        <v>1920</v>
      </c>
      <c r="CC27" s="39"/>
      <c r="CD27" s="39"/>
      <c r="CE27" s="33">
        <f t="shared" si="126"/>
        <v>1920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115"/>
        <v>0</v>
      </c>
      <c r="H28" s="34" t="s">
        <v>143</v>
      </c>
      <c r="I28" s="35">
        <v>2210</v>
      </c>
      <c r="J28" s="41">
        <f t="shared" si="104"/>
        <v>0</v>
      </c>
      <c r="K28" s="46"/>
      <c r="L28" s="122"/>
      <c r="M28" s="33">
        <f t="shared" si="116"/>
        <v>0</v>
      </c>
      <c r="O28" s="34" t="s">
        <v>143</v>
      </c>
      <c r="P28" s="35">
        <v>2210</v>
      </c>
      <c r="Q28" s="41">
        <f t="shared" si="105"/>
        <v>0</v>
      </c>
      <c r="R28" s="46"/>
      <c r="S28" s="46"/>
      <c r="T28" s="33">
        <f t="shared" si="117"/>
        <v>0</v>
      </c>
      <c r="V28" s="34" t="s">
        <v>143</v>
      </c>
      <c r="W28" s="35">
        <v>2210</v>
      </c>
      <c r="X28" s="41">
        <f t="shared" si="106"/>
        <v>0</v>
      </c>
      <c r="Y28" s="46"/>
      <c r="Z28" s="46"/>
      <c r="AA28" s="33">
        <f t="shared" si="118"/>
        <v>0</v>
      </c>
      <c r="AC28" s="34" t="s">
        <v>143</v>
      </c>
      <c r="AD28" s="35">
        <v>2210</v>
      </c>
      <c r="AE28" s="41">
        <f t="shared" si="107"/>
        <v>0</v>
      </c>
      <c r="AF28" s="46"/>
      <c r="AG28" s="46"/>
      <c r="AH28" s="33">
        <f t="shared" si="119"/>
        <v>0</v>
      </c>
      <c r="AJ28" s="34" t="s">
        <v>143</v>
      </c>
      <c r="AK28" s="35">
        <v>2210</v>
      </c>
      <c r="AL28" s="41">
        <f t="shared" si="108"/>
        <v>0</v>
      </c>
      <c r="AM28" s="46"/>
      <c r="AN28" s="46"/>
      <c r="AO28" s="33">
        <f t="shared" si="120"/>
        <v>0</v>
      </c>
      <c r="AQ28" s="34" t="s">
        <v>143</v>
      </c>
      <c r="AR28" s="35">
        <v>2210</v>
      </c>
      <c r="AS28" s="41">
        <f t="shared" si="109"/>
        <v>0</v>
      </c>
      <c r="AT28" s="46"/>
      <c r="AU28" s="122"/>
      <c r="AV28" s="33">
        <f t="shared" si="121"/>
        <v>0</v>
      </c>
      <c r="AX28" s="34" t="s">
        <v>143</v>
      </c>
      <c r="AY28" s="35">
        <v>2210</v>
      </c>
      <c r="AZ28" s="41">
        <f t="shared" si="110"/>
        <v>0</v>
      </c>
      <c r="BA28" s="46"/>
      <c r="BB28" s="46"/>
      <c r="BC28" s="33">
        <f t="shared" si="122"/>
        <v>0</v>
      </c>
      <c r="BE28" s="34" t="s">
        <v>143</v>
      </c>
      <c r="BF28" s="35">
        <v>2210</v>
      </c>
      <c r="BG28" s="41">
        <f t="shared" si="111"/>
        <v>0</v>
      </c>
      <c r="BH28" s="46"/>
      <c r="BI28" s="46"/>
      <c r="BJ28" s="33">
        <f t="shared" si="123"/>
        <v>0</v>
      </c>
      <c r="BL28" s="34" t="s">
        <v>143</v>
      </c>
      <c r="BM28" s="35">
        <v>2210</v>
      </c>
      <c r="BN28" s="41">
        <f t="shared" si="112"/>
        <v>0</v>
      </c>
      <c r="BO28" s="46"/>
      <c r="BP28" s="46"/>
      <c r="BQ28" s="33">
        <f t="shared" si="124"/>
        <v>0</v>
      </c>
      <c r="BS28" s="34" t="s">
        <v>143</v>
      </c>
      <c r="BT28" s="35">
        <v>2210</v>
      </c>
      <c r="BU28" s="41">
        <f t="shared" si="113"/>
        <v>0</v>
      </c>
      <c r="BV28" s="46"/>
      <c r="BW28" s="46"/>
      <c r="BX28" s="33">
        <f t="shared" si="125"/>
        <v>0</v>
      </c>
      <c r="BZ28" s="34" t="s">
        <v>143</v>
      </c>
      <c r="CA28" s="35">
        <v>2210</v>
      </c>
      <c r="CB28" s="41">
        <f t="shared" si="114"/>
        <v>0</v>
      </c>
      <c r="CC28" s="46"/>
      <c r="CD28" s="46"/>
      <c r="CE28" s="33">
        <f t="shared" si="126"/>
        <v>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115"/>
        <v>0</v>
      </c>
      <c r="H29" s="34" t="s">
        <v>144</v>
      </c>
      <c r="I29" s="35">
        <v>2210</v>
      </c>
      <c r="J29" s="41">
        <f t="shared" si="104"/>
        <v>0</v>
      </c>
      <c r="K29" s="46"/>
      <c r="L29" s="122"/>
      <c r="M29" s="33">
        <f t="shared" si="116"/>
        <v>0</v>
      </c>
      <c r="O29" s="34" t="s">
        <v>144</v>
      </c>
      <c r="P29" s="35">
        <v>2210</v>
      </c>
      <c r="Q29" s="41">
        <f t="shared" si="105"/>
        <v>0</v>
      </c>
      <c r="R29" s="46"/>
      <c r="S29" s="46"/>
      <c r="T29" s="33">
        <f t="shared" si="117"/>
        <v>0</v>
      </c>
      <c r="V29" s="34" t="s">
        <v>144</v>
      </c>
      <c r="W29" s="35">
        <v>2210</v>
      </c>
      <c r="X29" s="41">
        <f t="shared" si="106"/>
        <v>0</v>
      </c>
      <c r="Y29" s="46"/>
      <c r="Z29" s="46"/>
      <c r="AA29" s="33">
        <f t="shared" si="118"/>
        <v>0</v>
      </c>
      <c r="AC29" s="34" t="s">
        <v>144</v>
      </c>
      <c r="AD29" s="35">
        <v>2210</v>
      </c>
      <c r="AE29" s="41">
        <f t="shared" si="107"/>
        <v>0</v>
      </c>
      <c r="AF29" s="46"/>
      <c r="AG29" s="46"/>
      <c r="AH29" s="33">
        <f t="shared" si="119"/>
        <v>0</v>
      </c>
      <c r="AJ29" s="34" t="s">
        <v>144</v>
      </c>
      <c r="AK29" s="35">
        <v>2210</v>
      </c>
      <c r="AL29" s="41">
        <f t="shared" si="108"/>
        <v>0</v>
      </c>
      <c r="AM29" s="46"/>
      <c r="AN29" s="46"/>
      <c r="AO29" s="33">
        <f t="shared" si="120"/>
        <v>0</v>
      </c>
      <c r="AQ29" s="34" t="s">
        <v>144</v>
      </c>
      <c r="AR29" s="35">
        <v>2210</v>
      </c>
      <c r="AS29" s="41">
        <f t="shared" si="109"/>
        <v>0</v>
      </c>
      <c r="AT29" s="46"/>
      <c r="AU29" s="122"/>
      <c r="AV29" s="33">
        <f t="shared" si="121"/>
        <v>0</v>
      </c>
      <c r="AX29" s="34" t="s">
        <v>144</v>
      </c>
      <c r="AY29" s="35">
        <v>2210</v>
      </c>
      <c r="AZ29" s="41">
        <f t="shared" si="110"/>
        <v>0</v>
      </c>
      <c r="BA29" s="46"/>
      <c r="BB29" s="46"/>
      <c r="BC29" s="33">
        <f t="shared" si="122"/>
        <v>0</v>
      </c>
      <c r="BE29" s="34" t="s">
        <v>144</v>
      </c>
      <c r="BF29" s="35">
        <v>2210</v>
      </c>
      <c r="BG29" s="41">
        <f t="shared" si="111"/>
        <v>0</v>
      </c>
      <c r="BH29" s="46"/>
      <c r="BI29" s="46"/>
      <c r="BJ29" s="33">
        <f t="shared" si="123"/>
        <v>0</v>
      </c>
      <c r="BL29" s="34" t="s">
        <v>144</v>
      </c>
      <c r="BM29" s="35">
        <v>2210</v>
      </c>
      <c r="BN29" s="41">
        <f t="shared" si="112"/>
        <v>0</v>
      </c>
      <c r="BO29" s="46"/>
      <c r="BP29" s="46"/>
      <c r="BQ29" s="33">
        <f t="shared" si="124"/>
        <v>0</v>
      </c>
      <c r="BS29" s="34" t="s">
        <v>144</v>
      </c>
      <c r="BT29" s="35">
        <v>2210</v>
      </c>
      <c r="BU29" s="41">
        <f t="shared" si="113"/>
        <v>0</v>
      </c>
      <c r="BV29" s="46"/>
      <c r="BW29" s="46"/>
      <c r="BX29" s="33">
        <f t="shared" si="125"/>
        <v>0</v>
      </c>
      <c r="BZ29" s="34" t="s">
        <v>144</v>
      </c>
      <c r="CA29" s="35">
        <v>2210</v>
      </c>
      <c r="CB29" s="41">
        <f t="shared" si="114"/>
        <v>0</v>
      </c>
      <c r="CC29" s="46"/>
      <c r="CD29" s="46"/>
      <c r="CE29" s="33">
        <f t="shared" si="126"/>
        <v>0</v>
      </c>
    </row>
    <row r="30" spans="1:83" s="88" customFormat="1" ht="15.75" customHeight="1" thickBot="1">
      <c r="A30" s="34" t="s">
        <v>145</v>
      </c>
      <c r="B30" s="35">
        <v>2210</v>
      </c>
      <c r="C30" s="46"/>
      <c r="D30" s="46"/>
      <c r="E30" s="46"/>
      <c r="F30" s="33">
        <f t="shared" si="115"/>
        <v>0</v>
      </c>
      <c r="H30" s="34" t="s">
        <v>145</v>
      </c>
      <c r="I30" s="35">
        <v>2210</v>
      </c>
      <c r="J30" s="41">
        <f t="shared" si="104"/>
        <v>0</v>
      </c>
      <c r="K30" s="46"/>
      <c r="L30" s="122"/>
      <c r="M30" s="33">
        <f t="shared" si="116"/>
        <v>0</v>
      </c>
      <c r="O30" s="34" t="s">
        <v>145</v>
      </c>
      <c r="P30" s="35">
        <v>2210</v>
      </c>
      <c r="Q30" s="41">
        <f t="shared" si="105"/>
        <v>0</v>
      </c>
      <c r="R30" s="46"/>
      <c r="S30" s="46"/>
      <c r="T30" s="33">
        <f t="shared" si="117"/>
        <v>0</v>
      </c>
      <c r="V30" s="34" t="s">
        <v>145</v>
      </c>
      <c r="W30" s="35">
        <v>2210</v>
      </c>
      <c r="X30" s="41">
        <f t="shared" si="106"/>
        <v>0</v>
      </c>
      <c r="Y30" s="46"/>
      <c r="Z30" s="46"/>
      <c r="AA30" s="33">
        <f t="shared" si="118"/>
        <v>0</v>
      </c>
      <c r="AC30" s="34" t="s">
        <v>145</v>
      </c>
      <c r="AD30" s="35">
        <v>2210</v>
      </c>
      <c r="AE30" s="41">
        <f t="shared" si="107"/>
        <v>0</v>
      </c>
      <c r="AF30" s="46"/>
      <c r="AG30" s="46"/>
      <c r="AH30" s="33">
        <f t="shared" si="119"/>
        <v>0</v>
      </c>
      <c r="AJ30" s="34" t="s">
        <v>145</v>
      </c>
      <c r="AK30" s="35">
        <v>2210</v>
      </c>
      <c r="AL30" s="41">
        <f t="shared" si="108"/>
        <v>0</v>
      </c>
      <c r="AM30" s="46"/>
      <c r="AN30" s="46"/>
      <c r="AO30" s="33">
        <f t="shared" si="120"/>
        <v>0</v>
      </c>
      <c r="AQ30" s="34" t="s">
        <v>145</v>
      </c>
      <c r="AR30" s="35">
        <v>2210</v>
      </c>
      <c r="AS30" s="41">
        <f t="shared" si="109"/>
        <v>0</v>
      </c>
      <c r="AT30" s="46"/>
      <c r="AU30" s="122"/>
      <c r="AV30" s="33">
        <f t="shared" si="121"/>
        <v>0</v>
      </c>
      <c r="AX30" s="34" t="s">
        <v>145</v>
      </c>
      <c r="AY30" s="35">
        <v>2210</v>
      </c>
      <c r="AZ30" s="41">
        <f t="shared" si="110"/>
        <v>0</v>
      </c>
      <c r="BA30" s="46"/>
      <c r="BB30" s="46"/>
      <c r="BC30" s="33">
        <f t="shared" si="122"/>
        <v>0</v>
      </c>
      <c r="BE30" s="34" t="s">
        <v>145</v>
      </c>
      <c r="BF30" s="35">
        <v>2210</v>
      </c>
      <c r="BG30" s="41">
        <f t="shared" si="111"/>
        <v>0</v>
      </c>
      <c r="BH30" s="46">
        <v>29010</v>
      </c>
      <c r="BI30" s="46"/>
      <c r="BJ30" s="33">
        <f t="shared" si="123"/>
        <v>29010</v>
      </c>
      <c r="BL30" s="34" t="s">
        <v>145</v>
      </c>
      <c r="BM30" s="35">
        <v>2210</v>
      </c>
      <c r="BN30" s="41">
        <f t="shared" si="112"/>
        <v>29010</v>
      </c>
      <c r="BO30" s="46"/>
      <c r="BP30" s="46"/>
      <c r="BQ30" s="33">
        <f t="shared" si="124"/>
        <v>29010</v>
      </c>
      <c r="BS30" s="34" t="s">
        <v>145</v>
      </c>
      <c r="BT30" s="35">
        <v>2210</v>
      </c>
      <c r="BU30" s="41">
        <f t="shared" si="113"/>
        <v>29010</v>
      </c>
      <c r="BV30" s="46"/>
      <c r="BW30" s="46"/>
      <c r="BX30" s="33">
        <f t="shared" si="125"/>
        <v>29010</v>
      </c>
      <c r="BZ30" s="34" t="s">
        <v>145</v>
      </c>
      <c r="CA30" s="35">
        <v>2210</v>
      </c>
      <c r="CB30" s="41">
        <f t="shared" si="114"/>
        <v>29010</v>
      </c>
      <c r="CC30" s="46"/>
      <c r="CD30" s="46"/>
      <c r="CE30" s="33">
        <f t="shared" si="126"/>
        <v>29010</v>
      </c>
    </row>
    <row r="31" spans="1:83" s="32" customFormat="1" ht="15.75" customHeight="1" thickBot="1">
      <c r="A31" s="40" t="s">
        <v>124</v>
      </c>
      <c r="B31" s="44">
        <v>2210</v>
      </c>
      <c r="C31" s="38">
        <v>250</v>
      </c>
      <c r="D31" s="39"/>
      <c r="E31" s="39"/>
      <c r="F31" s="33">
        <f t="shared" si="115"/>
        <v>250</v>
      </c>
      <c r="H31" s="40" t="s">
        <v>124</v>
      </c>
      <c r="I31" s="44">
        <v>2210</v>
      </c>
      <c r="J31" s="50">
        <f t="shared" si="104"/>
        <v>250</v>
      </c>
      <c r="K31" s="39"/>
      <c r="L31" s="122">
        <v>250</v>
      </c>
      <c r="M31" s="33">
        <f t="shared" si="116"/>
        <v>0</v>
      </c>
      <c r="O31" s="40" t="s">
        <v>124</v>
      </c>
      <c r="P31" s="44">
        <v>2210</v>
      </c>
      <c r="Q31" s="50">
        <f t="shared" si="105"/>
        <v>0</v>
      </c>
      <c r="R31" s="39"/>
      <c r="S31" s="39"/>
      <c r="T31" s="33">
        <f t="shared" si="117"/>
        <v>0</v>
      </c>
      <c r="V31" s="40" t="s">
        <v>124</v>
      </c>
      <c r="W31" s="44">
        <v>2210</v>
      </c>
      <c r="X31" s="50">
        <f t="shared" si="106"/>
        <v>0</v>
      </c>
      <c r="Y31" s="39"/>
      <c r="Z31" s="39"/>
      <c r="AA31" s="33">
        <f t="shared" si="118"/>
        <v>0</v>
      </c>
      <c r="AC31" s="40" t="s">
        <v>124</v>
      </c>
      <c r="AD31" s="44">
        <v>2210</v>
      </c>
      <c r="AE31" s="50">
        <f t="shared" si="107"/>
        <v>0</v>
      </c>
      <c r="AF31" s="39"/>
      <c r="AG31" s="39"/>
      <c r="AH31" s="33">
        <f t="shared" si="119"/>
        <v>0</v>
      </c>
      <c r="AI31" s="27"/>
      <c r="AJ31" s="40" t="s">
        <v>124</v>
      </c>
      <c r="AK31" s="44">
        <v>2210</v>
      </c>
      <c r="AL31" s="50">
        <f t="shared" si="108"/>
        <v>0</v>
      </c>
      <c r="AM31" s="39"/>
      <c r="AN31" s="39"/>
      <c r="AO31" s="33">
        <f t="shared" si="120"/>
        <v>0</v>
      </c>
      <c r="AQ31" s="40" t="s">
        <v>124</v>
      </c>
      <c r="AR31" s="44">
        <v>2210</v>
      </c>
      <c r="AS31" s="50">
        <f t="shared" si="109"/>
        <v>0</v>
      </c>
      <c r="AT31" s="39"/>
      <c r="AU31" s="122"/>
      <c r="AV31" s="33">
        <f t="shared" si="121"/>
        <v>0</v>
      </c>
      <c r="AX31" s="40" t="s">
        <v>124</v>
      </c>
      <c r="AY31" s="44">
        <v>2210</v>
      </c>
      <c r="AZ31" s="50">
        <f t="shared" si="110"/>
        <v>0</v>
      </c>
      <c r="BA31" s="39"/>
      <c r="BB31" s="39"/>
      <c r="BC31" s="33">
        <f t="shared" si="122"/>
        <v>0</v>
      </c>
      <c r="BE31" s="40" t="s">
        <v>124</v>
      </c>
      <c r="BF31" s="44">
        <v>2210</v>
      </c>
      <c r="BG31" s="50">
        <f t="shared" si="111"/>
        <v>0</v>
      </c>
      <c r="BH31" s="39"/>
      <c r="BI31" s="39"/>
      <c r="BJ31" s="33">
        <f t="shared" si="123"/>
        <v>0</v>
      </c>
      <c r="BL31" s="40" t="s">
        <v>124</v>
      </c>
      <c r="BM31" s="44">
        <v>2210</v>
      </c>
      <c r="BN31" s="50">
        <f t="shared" si="112"/>
        <v>0</v>
      </c>
      <c r="BO31" s="39"/>
      <c r="BP31" s="39"/>
      <c r="BQ31" s="33">
        <f t="shared" si="124"/>
        <v>0</v>
      </c>
      <c r="BS31" s="40" t="s">
        <v>124</v>
      </c>
      <c r="BT31" s="44">
        <v>2210</v>
      </c>
      <c r="BU31" s="50">
        <f t="shared" si="113"/>
        <v>0</v>
      </c>
      <c r="BV31" s="39"/>
      <c r="BW31" s="39"/>
      <c r="BX31" s="33">
        <f t="shared" si="125"/>
        <v>0</v>
      </c>
      <c r="BZ31" s="40" t="s">
        <v>124</v>
      </c>
      <c r="CA31" s="44">
        <v>2210</v>
      </c>
      <c r="CB31" s="50">
        <f t="shared" si="114"/>
        <v>0</v>
      </c>
      <c r="CC31" s="39"/>
      <c r="CD31" s="39"/>
      <c r="CE31" s="33">
        <f t="shared" si="126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15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122"/>
      <c r="M32" s="33">
        <f t="shared" si="116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46"/>
      <c r="T32" s="33">
        <f t="shared" si="117"/>
        <v>0</v>
      </c>
      <c r="U32" s="28"/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18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19"/>
        <v>0</v>
      </c>
      <c r="AJ32" s="34" t="s">
        <v>32</v>
      </c>
      <c r="AK32" s="35">
        <v>2220</v>
      </c>
      <c r="AL32" s="50">
        <f t="shared" si="108"/>
        <v>0</v>
      </c>
      <c r="AM32" s="46"/>
      <c r="AN32" s="46"/>
      <c r="AO32" s="33">
        <f t="shared" si="120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21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22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46"/>
      <c r="BJ32" s="33">
        <f t="shared" si="123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46"/>
      <c r="BQ32" s="33">
        <f t="shared" si="124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25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26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35452</v>
      </c>
      <c r="D33" s="47">
        <f t="shared" ref="D33:E33" si="127">SUM(D34:D50)</f>
        <v>0</v>
      </c>
      <c r="E33" s="120">
        <f t="shared" si="127"/>
        <v>350</v>
      </c>
      <c r="F33" s="47">
        <f t="shared" ref="F33" si="128">C33+D33-E33</f>
        <v>35102</v>
      </c>
      <c r="H33" s="29" t="s">
        <v>33</v>
      </c>
      <c r="I33" s="30">
        <v>2240</v>
      </c>
      <c r="J33" s="47">
        <f>SUM(J34:J50)</f>
        <v>35102</v>
      </c>
      <c r="K33" s="47">
        <f t="shared" ref="K33:L33" si="129">SUM(K34:K50)</f>
        <v>0</v>
      </c>
      <c r="L33" s="120">
        <f t="shared" si="129"/>
        <v>1861.72</v>
      </c>
      <c r="M33" s="47">
        <f t="shared" ref="M33" si="130">J33+K33-L33</f>
        <v>33240.28</v>
      </c>
      <c r="O33" s="29" t="s">
        <v>33</v>
      </c>
      <c r="P33" s="30">
        <v>2240</v>
      </c>
      <c r="Q33" s="47">
        <f>SUM(Q34:Q50)</f>
        <v>33240.28</v>
      </c>
      <c r="R33" s="47">
        <f t="shared" ref="R33:S33" si="131">SUM(R34:R50)</f>
        <v>0</v>
      </c>
      <c r="S33" s="120">
        <f t="shared" si="131"/>
        <v>2162.98</v>
      </c>
      <c r="T33" s="47">
        <f t="shared" ref="T33" si="132">Q33+R33-S33</f>
        <v>31077.3</v>
      </c>
      <c r="V33" s="29" t="s">
        <v>33</v>
      </c>
      <c r="W33" s="30">
        <v>2240</v>
      </c>
      <c r="X33" s="47">
        <f>SUM(X34:X50)</f>
        <v>31077.3</v>
      </c>
      <c r="Y33" s="47">
        <f t="shared" ref="Y33:Z33" si="133">SUM(Y34:Y50)</f>
        <v>0</v>
      </c>
      <c r="Z33" s="120">
        <f t="shared" si="133"/>
        <v>1221.72</v>
      </c>
      <c r="AA33" s="47">
        <f t="shared" ref="AA33" si="134">X33+Y33-Z33</f>
        <v>29855.579999999998</v>
      </c>
      <c r="AC33" s="29" t="s">
        <v>33</v>
      </c>
      <c r="AD33" s="30">
        <v>2240</v>
      </c>
      <c r="AE33" s="47">
        <f>SUM(AE34:AE50)</f>
        <v>30035.58</v>
      </c>
      <c r="AF33" s="47">
        <f t="shared" ref="AF33:AG33" si="135">SUM(AF34:AF50)</f>
        <v>0</v>
      </c>
      <c r="AG33" s="120">
        <f t="shared" si="135"/>
        <v>1589.04</v>
      </c>
      <c r="AH33" s="47">
        <f t="shared" ref="AH33" si="136">AE33+AF33-AG33</f>
        <v>28446.54</v>
      </c>
      <c r="AJ33" s="29" t="s">
        <v>33</v>
      </c>
      <c r="AK33" s="30">
        <v>2240</v>
      </c>
      <c r="AL33" s="47">
        <f>SUM(AL34:AL50)</f>
        <v>28446.54</v>
      </c>
      <c r="AM33" s="47">
        <f t="shared" ref="AM33:AN33" si="137">SUM(AM34:AM50)</f>
        <v>0</v>
      </c>
      <c r="AN33" s="120">
        <f t="shared" si="137"/>
        <v>0</v>
      </c>
      <c r="AO33" s="47">
        <f t="shared" ref="AO33" si="138">AL33+AM33-AN33</f>
        <v>28446.54</v>
      </c>
      <c r="AQ33" s="29" t="s">
        <v>33</v>
      </c>
      <c r="AR33" s="30">
        <v>2240</v>
      </c>
      <c r="AS33" s="47">
        <f>SUM(AS34:AS50)</f>
        <v>28446.54</v>
      </c>
      <c r="AT33" s="47">
        <f t="shared" ref="AT33:AU33" si="139">SUM(AT34:AT50)</f>
        <v>88000</v>
      </c>
      <c r="AU33" s="120">
        <f t="shared" si="139"/>
        <v>2912</v>
      </c>
      <c r="AV33" s="47">
        <f t="shared" ref="AV33" si="140">AS33+AT33-AU33</f>
        <v>113534.54000000001</v>
      </c>
      <c r="AX33" s="29" t="s">
        <v>33</v>
      </c>
      <c r="AY33" s="30">
        <v>2240</v>
      </c>
      <c r="AZ33" s="47">
        <f>SUM(AZ34:AZ50)</f>
        <v>113534.54000000001</v>
      </c>
      <c r="BA33" s="47">
        <f t="shared" ref="BA33:BB33" si="141">SUM(BA34:BA50)</f>
        <v>0</v>
      </c>
      <c r="BB33" s="47">
        <f t="shared" si="141"/>
        <v>0</v>
      </c>
      <c r="BC33" s="47">
        <f t="shared" ref="BC33" si="142">AZ33+BA33-BB33</f>
        <v>113534.54000000001</v>
      </c>
      <c r="BE33" s="29" t="s">
        <v>33</v>
      </c>
      <c r="BF33" s="30">
        <v>2240</v>
      </c>
      <c r="BG33" s="47">
        <f>SUM(BG34:BG50)</f>
        <v>113534.54000000001</v>
      </c>
      <c r="BH33" s="47">
        <f t="shared" ref="BH33:BI33" si="143">SUM(BH34:BH50)</f>
        <v>0</v>
      </c>
      <c r="BI33" s="47">
        <f t="shared" si="143"/>
        <v>0</v>
      </c>
      <c r="BJ33" s="47">
        <f t="shared" ref="BJ33" si="144">BG33+BH33-BI33</f>
        <v>113534.54000000001</v>
      </c>
      <c r="BL33" s="29" t="s">
        <v>33</v>
      </c>
      <c r="BM33" s="30">
        <v>2240</v>
      </c>
      <c r="BN33" s="47">
        <f>SUM(BN34:BN50)</f>
        <v>113534.54000000001</v>
      </c>
      <c r="BO33" s="47">
        <f t="shared" ref="BO33:BP33" si="145">SUM(BO34:BO50)</f>
        <v>0</v>
      </c>
      <c r="BP33" s="47">
        <f t="shared" si="145"/>
        <v>0</v>
      </c>
      <c r="BQ33" s="47">
        <f t="shared" ref="BQ33" si="146">BN33+BO33-BP33</f>
        <v>113534.54000000001</v>
      </c>
      <c r="BS33" s="29" t="s">
        <v>33</v>
      </c>
      <c r="BT33" s="30">
        <v>2240</v>
      </c>
      <c r="BU33" s="47">
        <f>SUM(BU34:BU50)</f>
        <v>113534.54000000001</v>
      </c>
      <c r="BV33" s="47">
        <f t="shared" ref="BV33:BW33" si="147">SUM(BV34:BV50)</f>
        <v>0</v>
      </c>
      <c r="BW33" s="47">
        <f t="shared" si="147"/>
        <v>0</v>
      </c>
      <c r="BX33" s="47">
        <f t="shared" ref="BX33" si="148">BU33+BV33-BW33</f>
        <v>113534.54000000001</v>
      </c>
      <c r="BZ33" s="29" t="s">
        <v>33</v>
      </c>
      <c r="CA33" s="30">
        <v>2240</v>
      </c>
      <c r="CB33" s="47">
        <f>SUM(CB34:CB50)</f>
        <v>113534.54000000001</v>
      </c>
      <c r="CC33" s="47">
        <f t="shared" ref="CC33:CD33" si="149">SUM(CC34:CC50)</f>
        <v>0</v>
      </c>
      <c r="CD33" s="47">
        <f t="shared" si="149"/>
        <v>0</v>
      </c>
      <c r="CE33" s="47">
        <f t="shared" ref="CE33" si="150">CB33+CC33-CD33</f>
        <v>113534.54000000001</v>
      </c>
    </row>
    <row r="34" spans="1:83" s="27" customFormat="1" ht="15.75" customHeight="1" thickBot="1">
      <c r="A34" s="21" t="s">
        <v>133</v>
      </c>
      <c r="B34" s="16">
        <v>2240</v>
      </c>
      <c r="C34" s="49">
        <v>780</v>
      </c>
      <c r="D34" s="49"/>
      <c r="E34" s="121"/>
      <c r="F34" s="45">
        <f>C34+D34-E34</f>
        <v>780</v>
      </c>
      <c r="H34" s="21" t="s">
        <v>133</v>
      </c>
      <c r="I34" s="16">
        <v>2240</v>
      </c>
      <c r="J34" s="50">
        <f t="shared" si="104"/>
        <v>780</v>
      </c>
      <c r="K34" s="49"/>
      <c r="L34" s="121"/>
      <c r="M34" s="45">
        <f>J34+K34-L34</f>
        <v>780</v>
      </c>
      <c r="O34" s="21" t="s">
        <v>133</v>
      </c>
      <c r="P34" s="16">
        <v>2240</v>
      </c>
      <c r="Q34" s="50">
        <f t="shared" si="105"/>
        <v>780</v>
      </c>
      <c r="R34" s="49"/>
      <c r="S34" s="121"/>
      <c r="T34" s="45">
        <f>Q34+R34-S34</f>
        <v>780</v>
      </c>
      <c r="U34" s="28"/>
      <c r="V34" s="21" t="s">
        <v>133</v>
      </c>
      <c r="W34" s="16">
        <v>2240</v>
      </c>
      <c r="X34" s="50">
        <f t="shared" si="106"/>
        <v>780</v>
      </c>
      <c r="Y34" s="49"/>
      <c r="Z34" s="121"/>
      <c r="AA34" s="45">
        <f>X34+Y34-Z34</f>
        <v>780</v>
      </c>
      <c r="AB34" s="28"/>
      <c r="AC34" s="21" t="s">
        <v>133</v>
      </c>
      <c r="AD34" s="16">
        <v>2240</v>
      </c>
      <c r="AE34" s="50">
        <f t="shared" si="107"/>
        <v>780</v>
      </c>
      <c r="AF34" s="49"/>
      <c r="AG34" s="121">
        <v>780</v>
      </c>
      <c r="AH34" s="45">
        <f>AE34+AF34-AG34</f>
        <v>0</v>
      </c>
      <c r="AJ34" s="21" t="s">
        <v>133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133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133</v>
      </c>
      <c r="AY34" s="16">
        <v>2240</v>
      </c>
      <c r="AZ34" s="50">
        <f t="shared" si="110"/>
        <v>0</v>
      </c>
      <c r="BA34" s="49"/>
      <c r="BB34" s="49"/>
      <c r="BC34" s="45">
        <f>AZ34+BA34-BB34</f>
        <v>0</v>
      </c>
      <c r="BE34" s="21" t="s">
        <v>133</v>
      </c>
      <c r="BF34" s="16">
        <v>2240</v>
      </c>
      <c r="BG34" s="50">
        <f t="shared" si="111"/>
        <v>0</v>
      </c>
      <c r="BH34" s="49"/>
      <c r="BI34" s="49"/>
      <c r="BJ34" s="45">
        <f>BG34+BH34-BI34</f>
        <v>0</v>
      </c>
      <c r="BL34" s="21" t="s">
        <v>133</v>
      </c>
      <c r="BM34" s="16">
        <v>2240</v>
      </c>
      <c r="BN34" s="50">
        <f t="shared" si="112"/>
        <v>0</v>
      </c>
      <c r="BO34" s="49"/>
      <c r="BP34" s="49"/>
      <c r="BQ34" s="45">
        <f>BN34+BO34-BP34</f>
        <v>0</v>
      </c>
      <c r="BS34" s="21" t="s">
        <v>133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133</v>
      </c>
      <c r="CA34" s="16">
        <v>2240</v>
      </c>
      <c r="CB34" s="50">
        <f t="shared" si="114"/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2520</v>
      </c>
      <c r="D35" s="49"/>
      <c r="E35" s="121"/>
      <c r="F35" s="45">
        <f t="shared" ref="F35:F50" si="151">C35+D35-E35</f>
        <v>2520</v>
      </c>
      <c r="H35" s="21" t="s">
        <v>35</v>
      </c>
      <c r="I35" s="16">
        <v>2240</v>
      </c>
      <c r="J35" s="50">
        <f t="shared" si="104"/>
        <v>2520</v>
      </c>
      <c r="K35" s="49"/>
      <c r="L35" s="121"/>
      <c r="M35" s="45">
        <f t="shared" ref="M35:M50" si="152">J35+K35-L35</f>
        <v>2520</v>
      </c>
      <c r="O35" s="21" t="s">
        <v>35</v>
      </c>
      <c r="P35" s="16">
        <v>2240</v>
      </c>
      <c r="Q35" s="50">
        <f t="shared" si="105"/>
        <v>2520</v>
      </c>
      <c r="R35" s="49"/>
      <c r="S35" s="121">
        <v>1044</v>
      </c>
      <c r="T35" s="45">
        <f t="shared" ref="T35:T50" si="153">Q35+R35-S35</f>
        <v>1476</v>
      </c>
      <c r="U35" s="28"/>
      <c r="V35" s="21" t="s">
        <v>35</v>
      </c>
      <c r="W35" s="16">
        <v>2240</v>
      </c>
      <c r="X35" s="50">
        <f t="shared" si="106"/>
        <v>1476</v>
      </c>
      <c r="Y35" s="49"/>
      <c r="Z35" s="121"/>
      <c r="AA35" s="45">
        <f t="shared" ref="AA35:AA50" si="154">X35+Y35-Z35</f>
        <v>1476</v>
      </c>
      <c r="AB35" s="28"/>
      <c r="AC35" s="21" t="s">
        <v>35</v>
      </c>
      <c r="AD35" s="16">
        <v>2240</v>
      </c>
      <c r="AE35" s="50">
        <f t="shared" si="107"/>
        <v>1476</v>
      </c>
      <c r="AF35" s="49"/>
      <c r="AG35" s="121"/>
      <c r="AH35" s="45">
        <f t="shared" ref="AH35:AH50" si="155">AE35+AF35-AG35</f>
        <v>1476</v>
      </c>
      <c r="AJ35" s="21" t="s">
        <v>35</v>
      </c>
      <c r="AK35" s="16">
        <v>2240</v>
      </c>
      <c r="AL35" s="50">
        <f t="shared" si="108"/>
        <v>1476</v>
      </c>
      <c r="AM35" s="49"/>
      <c r="AN35" s="121"/>
      <c r="AO35" s="45">
        <f t="shared" ref="AO35:AO50" si="156">AL35+AM35-AN35</f>
        <v>1476</v>
      </c>
      <c r="AQ35" s="21" t="s">
        <v>35</v>
      </c>
      <c r="AR35" s="16">
        <v>2240</v>
      </c>
      <c r="AS35" s="50">
        <f t="shared" si="109"/>
        <v>1476</v>
      </c>
      <c r="AT35" s="49"/>
      <c r="AU35" s="121"/>
      <c r="AV35" s="45">
        <f t="shared" ref="AV35:AV50" si="157">AS35+AT35-AU35</f>
        <v>1476</v>
      </c>
      <c r="AX35" s="21" t="s">
        <v>35</v>
      </c>
      <c r="AY35" s="16">
        <v>2240</v>
      </c>
      <c r="AZ35" s="50">
        <f t="shared" si="110"/>
        <v>1476</v>
      </c>
      <c r="BA35" s="49"/>
      <c r="BB35" s="49"/>
      <c r="BC35" s="45">
        <f t="shared" ref="BC35:BC50" si="158">AZ35+BA35-BB35</f>
        <v>1476</v>
      </c>
      <c r="BE35" s="21" t="s">
        <v>35</v>
      </c>
      <c r="BF35" s="16">
        <v>2240</v>
      </c>
      <c r="BG35" s="50">
        <f t="shared" si="111"/>
        <v>1476</v>
      </c>
      <c r="BH35" s="49"/>
      <c r="BI35" s="49"/>
      <c r="BJ35" s="45">
        <f t="shared" ref="BJ35:BJ50" si="159">BG35+BH35-BI35</f>
        <v>1476</v>
      </c>
      <c r="BL35" s="21" t="s">
        <v>35</v>
      </c>
      <c r="BM35" s="16">
        <v>2240</v>
      </c>
      <c r="BN35" s="50">
        <f t="shared" si="112"/>
        <v>1476</v>
      </c>
      <c r="BO35" s="49"/>
      <c r="BP35" s="49"/>
      <c r="BQ35" s="45">
        <f t="shared" ref="BQ35:BQ50" si="160">BN35+BO35-BP35</f>
        <v>1476</v>
      </c>
      <c r="BS35" s="21" t="s">
        <v>35</v>
      </c>
      <c r="BT35" s="16">
        <v>2240</v>
      </c>
      <c r="BU35" s="50">
        <f t="shared" si="113"/>
        <v>1476</v>
      </c>
      <c r="BV35" s="49"/>
      <c r="BW35" s="49"/>
      <c r="BX35" s="45">
        <f t="shared" ref="BX35:BX50" si="161">BU35+BV35-BW35</f>
        <v>1476</v>
      </c>
      <c r="BZ35" s="21" t="s">
        <v>35</v>
      </c>
      <c r="CA35" s="16">
        <v>2240</v>
      </c>
      <c r="CB35" s="50">
        <f t="shared" si="114"/>
        <v>1476</v>
      </c>
      <c r="CC35" s="49"/>
      <c r="CD35" s="49"/>
      <c r="CE35" s="45">
        <f t="shared" ref="CE35:CE50" si="162">CB35+CC35-CD35</f>
        <v>1476</v>
      </c>
    </row>
    <row r="36" spans="1:83" s="27" customFormat="1" ht="15.75" thickBot="1">
      <c r="A36" s="24" t="s">
        <v>125</v>
      </c>
      <c r="B36" s="23">
        <v>2240</v>
      </c>
      <c r="C36" s="49">
        <v>300</v>
      </c>
      <c r="D36" s="49"/>
      <c r="E36" s="121"/>
      <c r="F36" s="45">
        <f t="shared" si="151"/>
        <v>300</v>
      </c>
      <c r="H36" s="24" t="s">
        <v>125</v>
      </c>
      <c r="I36" s="23">
        <v>2240</v>
      </c>
      <c r="J36" s="50">
        <f t="shared" si="104"/>
        <v>300</v>
      </c>
      <c r="K36" s="49"/>
      <c r="L36" s="121"/>
      <c r="M36" s="45">
        <f t="shared" si="152"/>
        <v>300</v>
      </c>
      <c r="O36" s="24" t="s">
        <v>125</v>
      </c>
      <c r="P36" s="23">
        <v>2240</v>
      </c>
      <c r="Q36" s="50">
        <f t="shared" si="105"/>
        <v>300</v>
      </c>
      <c r="R36" s="49"/>
      <c r="S36" s="121"/>
      <c r="T36" s="45">
        <f t="shared" si="153"/>
        <v>300</v>
      </c>
      <c r="U36" s="28"/>
      <c r="V36" s="24" t="s">
        <v>125</v>
      </c>
      <c r="W36" s="23">
        <v>2240</v>
      </c>
      <c r="X36" s="50">
        <f t="shared" si="106"/>
        <v>300</v>
      </c>
      <c r="Y36" s="49"/>
      <c r="Z36" s="121"/>
      <c r="AA36" s="45">
        <f t="shared" si="154"/>
        <v>300</v>
      </c>
      <c r="AB36" s="28"/>
      <c r="AC36" s="24" t="s">
        <v>125</v>
      </c>
      <c r="AD36" s="23">
        <v>2240</v>
      </c>
      <c r="AE36" s="50">
        <f t="shared" si="107"/>
        <v>300</v>
      </c>
      <c r="AF36" s="49"/>
      <c r="AG36" s="121"/>
      <c r="AH36" s="45">
        <f t="shared" si="155"/>
        <v>300</v>
      </c>
      <c r="AJ36" s="24" t="s">
        <v>125</v>
      </c>
      <c r="AK36" s="23">
        <v>2240</v>
      </c>
      <c r="AL36" s="50">
        <f t="shared" si="108"/>
        <v>300</v>
      </c>
      <c r="AM36" s="49"/>
      <c r="AN36" s="121"/>
      <c r="AO36" s="45">
        <f t="shared" si="156"/>
        <v>300</v>
      </c>
      <c r="AQ36" s="24" t="s">
        <v>125</v>
      </c>
      <c r="AR36" s="23">
        <v>2240</v>
      </c>
      <c r="AS36" s="50">
        <f t="shared" si="109"/>
        <v>300</v>
      </c>
      <c r="AT36" s="49"/>
      <c r="AU36" s="121"/>
      <c r="AV36" s="45">
        <f t="shared" si="157"/>
        <v>300</v>
      </c>
      <c r="AX36" s="24" t="s">
        <v>125</v>
      </c>
      <c r="AY36" s="23">
        <v>2240</v>
      </c>
      <c r="AZ36" s="50">
        <f t="shared" si="110"/>
        <v>300</v>
      </c>
      <c r="BA36" s="49"/>
      <c r="BB36" s="49"/>
      <c r="BC36" s="45">
        <f t="shared" si="158"/>
        <v>300</v>
      </c>
      <c r="BE36" s="24" t="s">
        <v>125</v>
      </c>
      <c r="BF36" s="23">
        <v>2240</v>
      </c>
      <c r="BG36" s="50">
        <f t="shared" si="111"/>
        <v>300</v>
      </c>
      <c r="BH36" s="49"/>
      <c r="BI36" s="49"/>
      <c r="BJ36" s="45">
        <f t="shared" si="159"/>
        <v>300</v>
      </c>
      <c r="BL36" s="24" t="s">
        <v>125</v>
      </c>
      <c r="BM36" s="23">
        <v>2240</v>
      </c>
      <c r="BN36" s="50">
        <f t="shared" si="112"/>
        <v>300</v>
      </c>
      <c r="BO36" s="49"/>
      <c r="BP36" s="49"/>
      <c r="BQ36" s="45">
        <f t="shared" si="160"/>
        <v>300</v>
      </c>
      <c r="BS36" s="24" t="s">
        <v>125</v>
      </c>
      <c r="BT36" s="23">
        <v>2240</v>
      </c>
      <c r="BU36" s="50">
        <f t="shared" si="113"/>
        <v>300</v>
      </c>
      <c r="BV36" s="49"/>
      <c r="BW36" s="49"/>
      <c r="BX36" s="45">
        <f t="shared" si="161"/>
        <v>300</v>
      </c>
      <c r="BZ36" s="24" t="s">
        <v>125</v>
      </c>
      <c r="CA36" s="23">
        <v>2240</v>
      </c>
      <c r="CB36" s="50">
        <f t="shared" si="114"/>
        <v>300</v>
      </c>
      <c r="CC36" s="49"/>
      <c r="CD36" s="49"/>
      <c r="CE36" s="45">
        <f t="shared" si="162"/>
        <v>300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121"/>
      <c r="F37" s="45">
        <f t="shared" si="151"/>
        <v>1000</v>
      </c>
      <c r="H37" s="24" t="s">
        <v>127</v>
      </c>
      <c r="I37" s="23">
        <v>2240</v>
      </c>
      <c r="J37" s="50">
        <f t="shared" si="104"/>
        <v>1000</v>
      </c>
      <c r="K37" s="49"/>
      <c r="L37" s="121"/>
      <c r="M37" s="45">
        <f t="shared" si="152"/>
        <v>1000</v>
      </c>
      <c r="O37" s="24" t="s">
        <v>127</v>
      </c>
      <c r="P37" s="23">
        <v>2240</v>
      </c>
      <c r="Q37" s="50">
        <f t="shared" si="105"/>
        <v>1000</v>
      </c>
      <c r="R37" s="49"/>
      <c r="S37" s="121"/>
      <c r="T37" s="45">
        <f t="shared" si="153"/>
        <v>1000</v>
      </c>
      <c r="U37" s="28"/>
      <c r="V37" s="24" t="s">
        <v>127</v>
      </c>
      <c r="W37" s="23">
        <v>2240</v>
      </c>
      <c r="X37" s="50">
        <f t="shared" si="106"/>
        <v>1000</v>
      </c>
      <c r="Y37" s="49"/>
      <c r="Z37" s="121"/>
      <c r="AA37" s="45">
        <f t="shared" si="154"/>
        <v>1000</v>
      </c>
      <c r="AB37" s="28"/>
      <c r="AC37" s="24" t="s">
        <v>127</v>
      </c>
      <c r="AD37" s="23">
        <v>2240</v>
      </c>
      <c r="AE37" s="50">
        <f t="shared" si="107"/>
        <v>1000</v>
      </c>
      <c r="AF37" s="49"/>
      <c r="AG37" s="121"/>
      <c r="AH37" s="45">
        <f t="shared" si="155"/>
        <v>1000</v>
      </c>
      <c r="AJ37" s="24" t="s">
        <v>127</v>
      </c>
      <c r="AK37" s="23">
        <v>2240</v>
      </c>
      <c r="AL37" s="50">
        <f t="shared" si="108"/>
        <v>1000</v>
      </c>
      <c r="AM37" s="49"/>
      <c r="AN37" s="121"/>
      <c r="AO37" s="45">
        <f t="shared" si="156"/>
        <v>1000</v>
      </c>
      <c r="AQ37" s="24" t="s">
        <v>127</v>
      </c>
      <c r="AR37" s="23">
        <v>2240</v>
      </c>
      <c r="AS37" s="50">
        <f t="shared" si="109"/>
        <v>1000</v>
      </c>
      <c r="AT37" s="49"/>
      <c r="AU37" s="121"/>
      <c r="AV37" s="45">
        <f t="shared" si="157"/>
        <v>1000</v>
      </c>
      <c r="AX37" s="24" t="s">
        <v>127</v>
      </c>
      <c r="AY37" s="23">
        <v>2240</v>
      </c>
      <c r="AZ37" s="50">
        <f t="shared" si="110"/>
        <v>1000</v>
      </c>
      <c r="BA37" s="49"/>
      <c r="BB37" s="49"/>
      <c r="BC37" s="45">
        <f t="shared" si="158"/>
        <v>1000</v>
      </c>
      <c r="BE37" s="24" t="s">
        <v>127</v>
      </c>
      <c r="BF37" s="23">
        <v>2240</v>
      </c>
      <c r="BG37" s="50">
        <f t="shared" si="111"/>
        <v>1000</v>
      </c>
      <c r="BH37" s="49"/>
      <c r="BI37" s="49"/>
      <c r="BJ37" s="45">
        <f t="shared" si="159"/>
        <v>1000</v>
      </c>
      <c r="BL37" s="24" t="s">
        <v>127</v>
      </c>
      <c r="BM37" s="23">
        <v>2240</v>
      </c>
      <c r="BN37" s="50">
        <f t="shared" si="112"/>
        <v>1000</v>
      </c>
      <c r="BO37" s="49"/>
      <c r="BP37" s="49"/>
      <c r="BQ37" s="45">
        <f t="shared" si="160"/>
        <v>1000</v>
      </c>
      <c r="BS37" s="24" t="s">
        <v>127</v>
      </c>
      <c r="BT37" s="23">
        <v>2240</v>
      </c>
      <c r="BU37" s="50">
        <f t="shared" si="113"/>
        <v>1000</v>
      </c>
      <c r="BV37" s="49"/>
      <c r="BW37" s="49"/>
      <c r="BX37" s="45">
        <f t="shared" si="161"/>
        <v>1000</v>
      </c>
      <c r="BZ37" s="24" t="s">
        <v>127</v>
      </c>
      <c r="CA37" s="23">
        <v>2240</v>
      </c>
      <c r="CB37" s="50">
        <f t="shared" si="114"/>
        <v>1000</v>
      </c>
      <c r="CC37" s="49"/>
      <c r="CD37" s="49"/>
      <c r="CE37" s="45">
        <f t="shared" si="162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950</v>
      </c>
      <c r="D38" s="49"/>
      <c r="E38" s="121"/>
      <c r="F38" s="45">
        <f t="shared" si="151"/>
        <v>950</v>
      </c>
      <c r="H38" s="24" t="s">
        <v>128</v>
      </c>
      <c r="I38" s="23">
        <v>2240</v>
      </c>
      <c r="J38" s="50">
        <f t="shared" si="104"/>
        <v>950</v>
      </c>
      <c r="K38" s="49"/>
      <c r="L38" s="121"/>
      <c r="M38" s="45">
        <f t="shared" si="152"/>
        <v>950</v>
      </c>
      <c r="O38" s="24" t="s">
        <v>128</v>
      </c>
      <c r="P38" s="23">
        <v>2240</v>
      </c>
      <c r="Q38" s="50">
        <f t="shared" si="105"/>
        <v>950</v>
      </c>
      <c r="R38" s="49"/>
      <c r="S38" s="121"/>
      <c r="T38" s="45">
        <f t="shared" si="153"/>
        <v>950</v>
      </c>
      <c r="U38" s="28"/>
      <c r="V38" s="24" t="s">
        <v>128</v>
      </c>
      <c r="W38" s="23">
        <v>2240</v>
      </c>
      <c r="X38" s="50">
        <f t="shared" si="106"/>
        <v>950</v>
      </c>
      <c r="Y38" s="49"/>
      <c r="Z38" s="121"/>
      <c r="AA38" s="45">
        <f t="shared" si="154"/>
        <v>950</v>
      </c>
      <c r="AB38" s="28"/>
      <c r="AC38" s="24" t="s">
        <v>128</v>
      </c>
      <c r="AD38" s="23">
        <v>2240</v>
      </c>
      <c r="AE38" s="50">
        <f t="shared" si="107"/>
        <v>950</v>
      </c>
      <c r="AF38" s="49"/>
      <c r="AG38" s="121"/>
      <c r="AH38" s="45">
        <f t="shared" si="155"/>
        <v>950</v>
      </c>
      <c r="AJ38" s="24" t="s">
        <v>128</v>
      </c>
      <c r="AK38" s="23">
        <v>2240</v>
      </c>
      <c r="AL38" s="50">
        <f t="shared" si="108"/>
        <v>950</v>
      </c>
      <c r="AM38" s="49"/>
      <c r="AN38" s="121"/>
      <c r="AO38" s="45">
        <f t="shared" si="156"/>
        <v>950</v>
      </c>
      <c r="AQ38" s="24" t="s">
        <v>128</v>
      </c>
      <c r="AR38" s="23">
        <v>2240</v>
      </c>
      <c r="AS38" s="50">
        <f t="shared" si="109"/>
        <v>950</v>
      </c>
      <c r="AT38" s="49"/>
      <c r="AU38" s="121"/>
      <c r="AV38" s="45">
        <f t="shared" si="157"/>
        <v>950</v>
      </c>
      <c r="AX38" s="24" t="s">
        <v>128</v>
      </c>
      <c r="AY38" s="23">
        <v>2240</v>
      </c>
      <c r="AZ38" s="50">
        <f t="shared" si="110"/>
        <v>950</v>
      </c>
      <c r="BA38" s="49"/>
      <c r="BB38" s="49"/>
      <c r="BC38" s="45">
        <f t="shared" si="158"/>
        <v>950</v>
      </c>
      <c r="BE38" s="24" t="s">
        <v>128</v>
      </c>
      <c r="BF38" s="23">
        <v>2240</v>
      </c>
      <c r="BG38" s="50">
        <f t="shared" si="111"/>
        <v>950</v>
      </c>
      <c r="BH38" s="49"/>
      <c r="BI38" s="49"/>
      <c r="BJ38" s="45">
        <f t="shared" si="159"/>
        <v>950</v>
      </c>
      <c r="BL38" s="24" t="s">
        <v>128</v>
      </c>
      <c r="BM38" s="23">
        <v>2240</v>
      </c>
      <c r="BN38" s="50">
        <f t="shared" si="112"/>
        <v>950</v>
      </c>
      <c r="BO38" s="49"/>
      <c r="BP38" s="49"/>
      <c r="BQ38" s="45">
        <f t="shared" si="160"/>
        <v>950</v>
      </c>
      <c r="BS38" s="24" t="s">
        <v>128</v>
      </c>
      <c r="BT38" s="23">
        <v>2240</v>
      </c>
      <c r="BU38" s="50">
        <f t="shared" si="113"/>
        <v>950</v>
      </c>
      <c r="BV38" s="49"/>
      <c r="BW38" s="49"/>
      <c r="BX38" s="45">
        <f t="shared" si="161"/>
        <v>950</v>
      </c>
      <c r="BZ38" s="24" t="s">
        <v>128</v>
      </c>
      <c r="CA38" s="23">
        <v>2240</v>
      </c>
      <c r="CB38" s="50">
        <f t="shared" si="114"/>
        <v>950</v>
      </c>
      <c r="CC38" s="49"/>
      <c r="CD38" s="49"/>
      <c r="CE38" s="45">
        <f t="shared" si="162"/>
        <v>950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121"/>
      <c r="F39" s="45">
        <f t="shared" si="151"/>
        <v>1300</v>
      </c>
      <c r="H39" s="24" t="s">
        <v>129</v>
      </c>
      <c r="I39" s="23">
        <v>2240</v>
      </c>
      <c r="J39" s="50">
        <f t="shared" si="104"/>
        <v>1300</v>
      </c>
      <c r="K39" s="49"/>
      <c r="L39" s="121"/>
      <c r="M39" s="45">
        <f t="shared" si="152"/>
        <v>1300</v>
      </c>
      <c r="O39" s="24" t="s">
        <v>129</v>
      </c>
      <c r="P39" s="23">
        <v>2240</v>
      </c>
      <c r="Q39" s="50">
        <f t="shared" si="105"/>
        <v>1300</v>
      </c>
      <c r="R39" s="49"/>
      <c r="S39" s="121"/>
      <c r="T39" s="45">
        <f t="shared" si="153"/>
        <v>1300</v>
      </c>
      <c r="U39" s="28"/>
      <c r="V39" s="24" t="s">
        <v>129</v>
      </c>
      <c r="W39" s="23">
        <v>2240</v>
      </c>
      <c r="X39" s="50">
        <f t="shared" si="106"/>
        <v>1300</v>
      </c>
      <c r="Y39" s="49"/>
      <c r="Z39" s="121"/>
      <c r="AA39" s="45">
        <f t="shared" si="154"/>
        <v>1300</v>
      </c>
      <c r="AB39" s="28"/>
      <c r="AC39" s="24" t="s">
        <v>129</v>
      </c>
      <c r="AD39" s="23">
        <v>2240</v>
      </c>
      <c r="AE39" s="50">
        <f t="shared" si="107"/>
        <v>1300</v>
      </c>
      <c r="AF39" s="49"/>
      <c r="AG39" s="121"/>
      <c r="AH39" s="45">
        <f t="shared" si="155"/>
        <v>1300</v>
      </c>
      <c r="AJ39" s="24" t="s">
        <v>129</v>
      </c>
      <c r="AK39" s="23">
        <v>2240</v>
      </c>
      <c r="AL39" s="50">
        <f t="shared" si="108"/>
        <v>1300</v>
      </c>
      <c r="AM39" s="49"/>
      <c r="AN39" s="121"/>
      <c r="AO39" s="45">
        <f t="shared" si="156"/>
        <v>1300</v>
      </c>
      <c r="AQ39" s="24" t="s">
        <v>129</v>
      </c>
      <c r="AR39" s="23">
        <v>2240</v>
      </c>
      <c r="AS39" s="50">
        <f t="shared" si="109"/>
        <v>1300</v>
      </c>
      <c r="AT39" s="49"/>
      <c r="AU39" s="121"/>
      <c r="AV39" s="45">
        <f t="shared" si="157"/>
        <v>1300</v>
      </c>
      <c r="AX39" s="24" t="s">
        <v>129</v>
      </c>
      <c r="AY39" s="23">
        <v>2240</v>
      </c>
      <c r="AZ39" s="50">
        <f t="shared" si="110"/>
        <v>1300</v>
      </c>
      <c r="BA39" s="49"/>
      <c r="BB39" s="49"/>
      <c r="BC39" s="45">
        <f t="shared" si="158"/>
        <v>1300</v>
      </c>
      <c r="BE39" s="24" t="s">
        <v>129</v>
      </c>
      <c r="BF39" s="23">
        <v>2240</v>
      </c>
      <c r="BG39" s="50">
        <f t="shared" si="111"/>
        <v>1300</v>
      </c>
      <c r="BH39" s="49"/>
      <c r="BI39" s="49"/>
      <c r="BJ39" s="45">
        <f t="shared" si="159"/>
        <v>1300</v>
      </c>
      <c r="BL39" s="24" t="s">
        <v>129</v>
      </c>
      <c r="BM39" s="23">
        <v>2240</v>
      </c>
      <c r="BN39" s="50">
        <f t="shared" si="112"/>
        <v>1300</v>
      </c>
      <c r="BO39" s="49"/>
      <c r="BP39" s="49"/>
      <c r="BQ39" s="45">
        <f t="shared" si="160"/>
        <v>1300</v>
      </c>
      <c r="BS39" s="24" t="s">
        <v>129</v>
      </c>
      <c r="BT39" s="23">
        <v>2240</v>
      </c>
      <c r="BU39" s="50">
        <f t="shared" si="113"/>
        <v>1300</v>
      </c>
      <c r="BV39" s="49"/>
      <c r="BW39" s="49"/>
      <c r="BX39" s="45">
        <f t="shared" si="161"/>
        <v>1300</v>
      </c>
      <c r="BZ39" s="24" t="s">
        <v>129</v>
      </c>
      <c r="CA39" s="23">
        <v>2240</v>
      </c>
      <c r="CB39" s="50">
        <f t="shared" si="114"/>
        <v>1300</v>
      </c>
      <c r="CC39" s="49"/>
      <c r="CD39" s="49"/>
      <c r="CE39" s="45">
        <f t="shared" si="162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f>1512+380</f>
        <v>1892</v>
      </c>
      <c r="D40" s="49"/>
      <c r="E40" s="121"/>
      <c r="F40" s="45">
        <f t="shared" si="151"/>
        <v>1892</v>
      </c>
      <c r="H40" s="21" t="s">
        <v>41</v>
      </c>
      <c r="I40" s="16">
        <v>2240</v>
      </c>
      <c r="J40" s="50">
        <f t="shared" si="104"/>
        <v>1892</v>
      </c>
      <c r="K40" s="49"/>
      <c r="L40" s="121"/>
      <c r="M40" s="45">
        <f t="shared" si="152"/>
        <v>1892</v>
      </c>
      <c r="O40" s="21" t="s">
        <v>41</v>
      </c>
      <c r="P40" s="16">
        <v>2240</v>
      </c>
      <c r="Q40" s="50">
        <f t="shared" si="105"/>
        <v>1892</v>
      </c>
      <c r="R40" s="49"/>
      <c r="S40" s="121"/>
      <c r="T40" s="45">
        <f t="shared" si="153"/>
        <v>1892</v>
      </c>
      <c r="U40" s="28"/>
      <c r="V40" s="21" t="s">
        <v>41</v>
      </c>
      <c r="W40" s="16">
        <v>2240</v>
      </c>
      <c r="X40" s="50">
        <f t="shared" si="106"/>
        <v>1892</v>
      </c>
      <c r="Y40" s="49"/>
      <c r="Z40" s="121"/>
      <c r="AA40" s="45">
        <f t="shared" si="154"/>
        <v>1892</v>
      </c>
      <c r="AB40" s="28"/>
      <c r="AC40" s="21" t="s">
        <v>41</v>
      </c>
      <c r="AD40" s="16">
        <v>2240</v>
      </c>
      <c r="AE40" s="50">
        <f t="shared" si="107"/>
        <v>1892</v>
      </c>
      <c r="AF40" s="49"/>
      <c r="AG40" s="121"/>
      <c r="AH40" s="45">
        <f t="shared" si="155"/>
        <v>1892</v>
      </c>
      <c r="AJ40" s="21" t="s">
        <v>41</v>
      </c>
      <c r="AK40" s="16">
        <v>2240</v>
      </c>
      <c r="AL40" s="50">
        <f t="shared" si="108"/>
        <v>1892</v>
      </c>
      <c r="AM40" s="49"/>
      <c r="AN40" s="121"/>
      <c r="AO40" s="45">
        <f t="shared" si="156"/>
        <v>1892</v>
      </c>
      <c r="AQ40" s="21" t="s">
        <v>41</v>
      </c>
      <c r="AR40" s="16">
        <v>2240</v>
      </c>
      <c r="AS40" s="50">
        <f t="shared" si="109"/>
        <v>1892</v>
      </c>
      <c r="AT40" s="49"/>
      <c r="AU40" s="121">
        <f>1332+560</f>
        <v>1892</v>
      </c>
      <c r="AV40" s="45">
        <f t="shared" si="157"/>
        <v>0</v>
      </c>
      <c r="AX40" s="21" t="s">
        <v>41</v>
      </c>
      <c r="AY40" s="16">
        <v>2240</v>
      </c>
      <c r="AZ40" s="50">
        <f t="shared" si="110"/>
        <v>0</v>
      </c>
      <c r="BA40" s="49"/>
      <c r="BB40" s="49"/>
      <c r="BC40" s="45">
        <f t="shared" si="158"/>
        <v>0</v>
      </c>
      <c r="BE40" s="21" t="s">
        <v>41</v>
      </c>
      <c r="BF40" s="16">
        <v>2240</v>
      </c>
      <c r="BG40" s="50">
        <f t="shared" si="111"/>
        <v>0</v>
      </c>
      <c r="BH40" s="49"/>
      <c r="BI40" s="49"/>
      <c r="BJ40" s="45">
        <f t="shared" si="159"/>
        <v>0</v>
      </c>
      <c r="BL40" s="21" t="s">
        <v>41</v>
      </c>
      <c r="BM40" s="16">
        <v>2240</v>
      </c>
      <c r="BN40" s="50">
        <f t="shared" si="112"/>
        <v>0</v>
      </c>
      <c r="BO40" s="49"/>
      <c r="BP40" s="49"/>
      <c r="BQ40" s="45">
        <f t="shared" si="160"/>
        <v>0</v>
      </c>
      <c r="BS40" s="21" t="s">
        <v>41</v>
      </c>
      <c r="BT40" s="16">
        <v>2240</v>
      </c>
      <c r="BU40" s="50">
        <f t="shared" si="113"/>
        <v>0</v>
      </c>
      <c r="BV40" s="49"/>
      <c r="BW40" s="49"/>
      <c r="BX40" s="45">
        <f t="shared" si="161"/>
        <v>0</v>
      </c>
      <c r="BZ40" s="21" t="s">
        <v>41</v>
      </c>
      <c r="CA40" s="16">
        <v>2240</v>
      </c>
      <c r="CB40" s="50">
        <f t="shared" si="114"/>
        <v>0</v>
      </c>
      <c r="CC40" s="49"/>
      <c r="CD40" s="49"/>
      <c r="CE40" s="45">
        <f t="shared" si="162"/>
        <v>0</v>
      </c>
    </row>
    <row r="41" spans="1:83" s="27" customFormat="1" ht="15.75" customHeight="1" thickBot="1">
      <c r="A41" s="21" t="s">
        <v>47</v>
      </c>
      <c r="B41" s="16">
        <v>2240</v>
      </c>
      <c r="C41" s="49">
        <f>2700+2200</f>
        <v>4900</v>
      </c>
      <c r="D41" s="49"/>
      <c r="E41" s="121"/>
      <c r="F41" s="45">
        <f t="shared" si="151"/>
        <v>4900</v>
      </c>
      <c r="H41" s="21" t="s">
        <v>47</v>
      </c>
      <c r="I41" s="16">
        <v>2240</v>
      </c>
      <c r="J41" s="50">
        <f t="shared" si="104"/>
        <v>4900</v>
      </c>
      <c r="K41" s="49"/>
      <c r="L41" s="121"/>
      <c r="M41" s="45">
        <f t="shared" si="152"/>
        <v>4900</v>
      </c>
      <c r="O41" s="21" t="s">
        <v>47</v>
      </c>
      <c r="P41" s="16">
        <v>2240</v>
      </c>
      <c r="Q41" s="50">
        <f t="shared" si="105"/>
        <v>4900</v>
      </c>
      <c r="R41" s="49"/>
      <c r="S41" s="121"/>
      <c r="T41" s="45">
        <f t="shared" si="153"/>
        <v>4900</v>
      </c>
      <c r="U41" s="28"/>
      <c r="V41" s="21" t="s">
        <v>47</v>
      </c>
      <c r="W41" s="16">
        <v>2240</v>
      </c>
      <c r="X41" s="50">
        <f t="shared" si="106"/>
        <v>4900</v>
      </c>
      <c r="Y41" s="49"/>
      <c r="Z41" s="121"/>
      <c r="AA41" s="45">
        <f t="shared" si="154"/>
        <v>4900</v>
      </c>
      <c r="AB41" s="28"/>
      <c r="AC41" s="21" t="s">
        <v>47</v>
      </c>
      <c r="AD41" s="16">
        <v>2240</v>
      </c>
      <c r="AE41" s="50">
        <f t="shared" si="107"/>
        <v>4900</v>
      </c>
      <c r="AF41" s="49"/>
      <c r="AG41" s="121"/>
      <c r="AH41" s="45">
        <f t="shared" si="155"/>
        <v>4900</v>
      </c>
      <c r="AJ41" s="21" t="s">
        <v>47</v>
      </c>
      <c r="AK41" s="16">
        <v>2240</v>
      </c>
      <c r="AL41" s="50">
        <f t="shared" si="108"/>
        <v>4900</v>
      </c>
      <c r="AM41" s="49"/>
      <c r="AN41" s="121"/>
      <c r="AO41" s="45">
        <f t="shared" si="156"/>
        <v>4900</v>
      </c>
      <c r="AQ41" s="21" t="s">
        <v>47</v>
      </c>
      <c r="AR41" s="16">
        <v>2240</v>
      </c>
      <c r="AS41" s="50">
        <f t="shared" si="109"/>
        <v>4900</v>
      </c>
      <c r="AT41" s="49"/>
      <c r="AU41" s="121"/>
      <c r="AV41" s="45">
        <f t="shared" si="157"/>
        <v>4900</v>
      </c>
      <c r="AX41" s="21" t="s">
        <v>47</v>
      </c>
      <c r="AY41" s="16">
        <v>2240</v>
      </c>
      <c r="AZ41" s="50">
        <f t="shared" si="110"/>
        <v>4900</v>
      </c>
      <c r="BA41" s="49"/>
      <c r="BB41" s="49"/>
      <c r="BC41" s="45">
        <f t="shared" si="158"/>
        <v>4900</v>
      </c>
      <c r="BE41" s="21" t="s">
        <v>47</v>
      </c>
      <c r="BF41" s="16">
        <v>2240</v>
      </c>
      <c r="BG41" s="50">
        <f t="shared" si="111"/>
        <v>4900</v>
      </c>
      <c r="BH41" s="49"/>
      <c r="BI41" s="49"/>
      <c r="BJ41" s="45">
        <f t="shared" si="159"/>
        <v>4900</v>
      </c>
      <c r="BL41" s="21" t="s">
        <v>47</v>
      </c>
      <c r="BM41" s="16">
        <v>2240</v>
      </c>
      <c r="BN41" s="50">
        <f t="shared" si="112"/>
        <v>4900</v>
      </c>
      <c r="BO41" s="49"/>
      <c r="BP41" s="49"/>
      <c r="BQ41" s="45">
        <f t="shared" si="160"/>
        <v>4900</v>
      </c>
      <c r="BS41" s="21" t="s">
        <v>47</v>
      </c>
      <c r="BT41" s="16">
        <v>2240</v>
      </c>
      <c r="BU41" s="50">
        <f t="shared" si="113"/>
        <v>4900</v>
      </c>
      <c r="BV41" s="49"/>
      <c r="BW41" s="49"/>
      <c r="BX41" s="45">
        <f t="shared" si="161"/>
        <v>4900</v>
      </c>
      <c r="BZ41" s="21" t="s">
        <v>47</v>
      </c>
      <c r="CA41" s="16">
        <v>2240</v>
      </c>
      <c r="CB41" s="50">
        <f t="shared" si="114"/>
        <v>4900</v>
      </c>
      <c r="CC41" s="49"/>
      <c r="CD41" s="49"/>
      <c r="CE41" s="45">
        <f t="shared" si="162"/>
        <v>4900</v>
      </c>
    </row>
    <row r="42" spans="1:83" s="27" customFormat="1" ht="15.75" customHeight="1" thickBot="1">
      <c r="A42" s="21" t="s">
        <v>45</v>
      </c>
      <c r="B42" s="16">
        <v>2240</v>
      </c>
      <c r="C42" s="49">
        <v>640</v>
      </c>
      <c r="D42" s="49"/>
      <c r="E42" s="121"/>
      <c r="F42" s="45">
        <f t="shared" si="151"/>
        <v>640</v>
      </c>
      <c r="H42" s="21" t="s">
        <v>45</v>
      </c>
      <c r="I42" s="16">
        <v>2240</v>
      </c>
      <c r="J42" s="50">
        <f t="shared" si="104"/>
        <v>640</v>
      </c>
      <c r="K42" s="49"/>
      <c r="L42" s="121">
        <v>640</v>
      </c>
      <c r="M42" s="45">
        <f t="shared" si="152"/>
        <v>0</v>
      </c>
      <c r="O42" s="21" t="s">
        <v>45</v>
      </c>
      <c r="P42" s="16">
        <v>2240</v>
      </c>
      <c r="Q42" s="50">
        <f t="shared" si="105"/>
        <v>0</v>
      </c>
      <c r="R42" s="49"/>
      <c r="S42" s="121"/>
      <c r="T42" s="45">
        <f t="shared" si="153"/>
        <v>0</v>
      </c>
      <c r="U42" s="28"/>
      <c r="V42" s="21" t="s">
        <v>45</v>
      </c>
      <c r="W42" s="16">
        <v>2240</v>
      </c>
      <c r="X42" s="50">
        <f t="shared" si="106"/>
        <v>0</v>
      </c>
      <c r="Y42" s="49"/>
      <c r="Z42" s="121"/>
      <c r="AA42" s="45">
        <f t="shared" si="154"/>
        <v>0</v>
      </c>
      <c r="AB42" s="28"/>
      <c r="AC42" s="21" t="s">
        <v>45</v>
      </c>
      <c r="AD42" s="16">
        <v>2240</v>
      </c>
      <c r="AE42" s="50">
        <f t="shared" si="107"/>
        <v>0</v>
      </c>
      <c r="AF42" s="49"/>
      <c r="AG42" s="121"/>
      <c r="AH42" s="45">
        <f t="shared" si="155"/>
        <v>0</v>
      </c>
      <c r="AJ42" s="21" t="s">
        <v>45</v>
      </c>
      <c r="AK42" s="16">
        <v>2240</v>
      </c>
      <c r="AL42" s="50">
        <f t="shared" si="108"/>
        <v>0</v>
      </c>
      <c r="AM42" s="49"/>
      <c r="AN42" s="121"/>
      <c r="AO42" s="45">
        <f t="shared" si="156"/>
        <v>0</v>
      </c>
      <c r="AQ42" s="21" t="s">
        <v>45</v>
      </c>
      <c r="AR42" s="16">
        <v>2240</v>
      </c>
      <c r="AS42" s="50">
        <f t="shared" si="109"/>
        <v>0</v>
      </c>
      <c r="AT42" s="49"/>
      <c r="AU42" s="121"/>
      <c r="AV42" s="45">
        <f t="shared" si="157"/>
        <v>0</v>
      </c>
      <c r="AX42" s="21" t="s">
        <v>45</v>
      </c>
      <c r="AY42" s="16">
        <v>2240</v>
      </c>
      <c r="AZ42" s="50">
        <f t="shared" si="110"/>
        <v>0</v>
      </c>
      <c r="BA42" s="49"/>
      <c r="BB42" s="49"/>
      <c r="BC42" s="45">
        <f t="shared" si="158"/>
        <v>0</v>
      </c>
      <c r="BE42" s="21" t="s">
        <v>45</v>
      </c>
      <c r="BF42" s="16">
        <v>2240</v>
      </c>
      <c r="BG42" s="50">
        <f t="shared" si="111"/>
        <v>0</v>
      </c>
      <c r="BH42" s="49"/>
      <c r="BI42" s="49"/>
      <c r="BJ42" s="45">
        <f t="shared" si="159"/>
        <v>0</v>
      </c>
      <c r="BL42" s="21" t="s">
        <v>45</v>
      </c>
      <c r="BM42" s="16">
        <v>2240</v>
      </c>
      <c r="BN42" s="50">
        <f t="shared" si="112"/>
        <v>0</v>
      </c>
      <c r="BO42" s="49"/>
      <c r="BP42" s="49"/>
      <c r="BQ42" s="45">
        <f t="shared" si="160"/>
        <v>0</v>
      </c>
      <c r="BS42" s="21" t="s">
        <v>45</v>
      </c>
      <c r="BT42" s="16">
        <v>2240</v>
      </c>
      <c r="BU42" s="50">
        <f t="shared" si="113"/>
        <v>0</v>
      </c>
      <c r="BV42" s="49"/>
      <c r="BW42" s="49"/>
      <c r="BX42" s="45">
        <f t="shared" si="161"/>
        <v>0</v>
      </c>
      <c r="BZ42" s="21" t="s">
        <v>45</v>
      </c>
      <c r="CA42" s="16">
        <v>2240</v>
      </c>
      <c r="CB42" s="50">
        <f t="shared" si="114"/>
        <v>0</v>
      </c>
      <c r="CC42" s="49"/>
      <c r="CD42" s="49"/>
      <c r="CE42" s="45">
        <f t="shared" si="162"/>
        <v>0</v>
      </c>
    </row>
    <row r="43" spans="1:83" s="27" customFormat="1" ht="15.75" customHeight="1" thickBot="1">
      <c r="A43" s="24" t="s">
        <v>137</v>
      </c>
      <c r="B43" s="23">
        <v>2240</v>
      </c>
      <c r="C43" s="49">
        <v>350</v>
      </c>
      <c r="D43" s="49"/>
      <c r="E43" s="121"/>
      <c r="F43" s="45">
        <f t="shared" si="151"/>
        <v>350</v>
      </c>
      <c r="H43" s="24" t="s">
        <v>137</v>
      </c>
      <c r="I43" s="23">
        <v>2240</v>
      </c>
      <c r="J43" s="50">
        <f t="shared" si="104"/>
        <v>350</v>
      </c>
      <c r="K43" s="49"/>
      <c r="L43" s="121"/>
      <c r="M43" s="45">
        <f t="shared" si="152"/>
        <v>350</v>
      </c>
      <c r="O43" s="24" t="s">
        <v>137</v>
      </c>
      <c r="P43" s="23">
        <v>2240</v>
      </c>
      <c r="Q43" s="50">
        <f t="shared" si="105"/>
        <v>350</v>
      </c>
      <c r="R43" s="49"/>
      <c r="S43" s="121"/>
      <c r="T43" s="45">
        <f t="shared" si="153"/>
        <v>350</v>
      </c>
      <c r="U43" s="28"/>
      <c r="V43" s="24" t="s">
        <v>137</v>
      </c>
      <c r="W43" s="23">
        <v>2240</v>
      </c>
      <c r="X43" s="50">
        <f t="shared" si="106"/>
        <v>350</v>
      </c>
      <c r="Y43" s="49"/>
      <c r="Z43" s="121"/>
      <c r="AA43" s="45">
        <f t="shared" si="154"/>
        <v>350</v>
      </c>
      <c r="AB43" s="28"/>
      <c r="AC43" s="24" t="s">
        <v>137</v>
      </c>
      <c r="AD43" s="23">
        <v>2240</v>
      </c>
      <c r="AE43" s="50">
        <f t="shared" si="107"/>
        <v>350</v>
      </c>
      <c r="AF43" s="49"/>
      <c r="AG43" s="121"/>
      <c r="AH43" s="45">
        <f t="shared" si="155"/>
        <v>350</v>
      </c>
      <c r="AJ43" s="24" t="s">
        <v>137</v>
      </c>
      <c r="AK43" s="23">
        <v>2240</v>
      </c>
      <c r="AL43" s="50">
        <f t="shared" si="108"/>
        <v>350</v>
      </c>
      <c r="AM43" s="49"/>
      <c r="AN43" s="121"/>
      <c r="AO43" s="45">
        <f t="shared" si="156"/>
        <v>350</v>
      </c>
      <c r="AQ43" s="24" t="s">
        <v>137</v>
      </c>
      <c r="AR43" s="23">
        <v>2240</v>
      </c>
      <c r="AS43" s="50">
        <f t="shared" si="109"/>
        <v>350</v>
      </c>
      <c r="AT43" s="49"/>
      <c r="AU43" s="121"/>
      <c r="AV43" s="45">
        <f t="shared" si="157"/>
        <v>350</v>
      </c>
      <c r="AX43" s="24" t="s">
        <v>137</v>
      </c>
      <c r="AY43" s="23">
        <v>2240</v>
      </c>
      <c r="AZ43" s="50">
        <f t="shared" si="110"/>
        <v>350</v>
      </c>
      <c r="BA43" s="49"/>
      <c r="BB43" s="49"/>
      <c r="BC43" s="45">
        <f t="shared" si="158"/>
        <v>350</v>
      </c>
      <c r="BE43" s="24" t="s">
        <v>137</v>
      </c>
      <c r="BF43" s="23">
        <v>2240</v>
      </c>
      <c r="BG43" s="50">
        <f t="shared" si="111"/>
        <v>350</v>
      </c>
      <c r="BH43" s="49"/>
      <c r="BI43" s="49"/>
      <c r="BJ43" s="45">
        <f t="shared" si="159"/>
        <v>350</v>
      </c>
      <c r="BL43" s="24" t="s">
        <v>137</v>
      </c>
      <c r="BM43" s="23">
        <v>2240</v>
      </c>
      <c r="BN43" s="50">
        <f t="shared" si="112"/>
        <v>350</v>
      </c>
      <c r="BO43" s="49"/>
      <c r="BP43" s="49"/>
      <c r="BQ43" s="45">
        <f t="shared" si="160"/>
        <v>350</v>
      </c>
      <c r="BS43" s="24" t="s">
        <v>137</v>
      </c>
      <c r="BT43" s="23">
        <v>2240</v>
      </c>
      <c r="BU43" s="50">
        <f t="shared" si="113"/>
        <v>350</v>
      </c>
      <c r="BV43" s="49"/>
      <c r="BW43" s="49"/>
      <c r="BX43" s="45">
        <f t="shared" si="161"/>
        <v>350</v>
      </c>
      <c r="BZ43" s="24" t="s">
        <v>137</v>
      </c>
      <c r="CA43" s="23">
        <v>2240</v>
      </c>
      <c r="CB43" s="50">
        <f t="shared" si="114"/>
        <v>350</v>
      </c>
      <c r="CC43" s="49"/>
      <c r="CD43" s="49"/>
      <c r="CE43" s="45">
        <f t="shared" si="162"/>
        <v>350</v>
      </c>
    </row>
    <row r="44" spans="1:83" s="27" customFormat="1" ht="15.75" customHeight="1" thickBot="1">
      <c r="A44" s="21" t="s">
        <v>43</v>
      </c>
      <c r="B44" s="16">
        <v>2240</v>
      </c>
      <c r="C44" s="49">
        <f>680+340</f>
        <v>1020</v>
      </c>
      <c r="D44" s="49"/>
      <c r="E44" s="121"/>
      <c r="F44" s="45">
        <f t="shared" si="151"/>
        <v>1020</v>
      </c>
      <c r="H44" s="21" t="s">
        <v>43</v>
      </c>
      <c r="I44" s="16">
        <v>2240</v>
      </c>
      <c r="J44" s="50">
        <f t="shared" si="104"/>
        <v>1020</v>
      </c>
      <c r="K44" s="49"/>
      <c r="L44" s="121"/>
      <c r="M44" s="45">
        <f t="shared" si="152"/>
        <v>1020</v>
      </c>
      <c r="O44" s="21" t="s">
        <v>43</v>
      </c>
      <c r="P44" s="16">
        <v>2240</v>
      </c>
      <c r="Q44" s="50">
        <f t="shared" si="105"/>
        <v>1020</v>
      </c>
      <c r="R44" s="49"/>
      <c r="S44" s="121"/>
      <c r="T44" s="45">
        <f t="shared" si="153"/>
        <v>1020</v>
      </c>
      <c r="U44" s="28"/>
      <c r="V44" s="21" t="s">
        <v>43</v>
      </c>
      <c r="W44" s="16">
        <v>2240</v>
      </c>
      <c r="X44" s="50">
        <f t="shared" si="106"/>
        <v>1020</v>
      </c>
      <c r="Y44" s="49"/>
      <c r="Z44" s="121"/>
      <c r="AA44" s="45">
        <f t="shared" si="154"/>
        <v>1020</v>
      </c>
      <c r="AB44" s="28"/>
      <c r="AC44" s="21" t="s">
        <v>43</v>
      </c>
      <c r="AD44" s="16">
        <v>2240</v>
      </c>
      <c r="AE44" s="50">
        <f t="shared" si="107"/>
        <v>1020</v>
      </c>
      <c r="AF44" s="49"/>
      <c r="AG44" s="121"/>
      <c r="AH44" s="45">
        <f t="shared" si="155"/>
        <v>1020</v>
      </c>
      <c r="AI44"/>
      <c r="AJ44" s="21" t="s">
        <v>43</v>
      </c>
      <c r="AK44" s="16">
        <v>2240</v>
      </c>
      <c r="AL44" s="50">
        <f t="shared" si="108"/>
        <v>1020</v>
      </c>
      <c r="AM44" s="49"/>
      <c r="AN44" s="121"/>
      <c r="AO44" s="45">
        <f t="shared" si="156"/>
        <v>1020</v>
      </c>
      <c r="AQ44" s="21" t="s">
        <v>43</v>
      </c>
      <c r="AR44" s="16">
        <v>2240</v>
      </c>
      <c r="AS44" s="50">
        <f t="shared" si="109"/>
        <v>1020</v>
      </c>
      <c r="AT44" s="49"/>
      <c r="AU44" s="121">
        <v>1020</v>
      </c>
      <c r="AV44" s="45">
        <f t="shared" si="157"/>
        <v>0</v>
      </c>
      <c r="AX44" s="21" t="s">
        <v>43</v>
      </c>
      <c r="AY44" s="16">
        <v>2240</v>
      </c>
      <c r="AZ44" s="50">
        <f t="shared" si="110"/>
        <v>0</v>
      </c>
      <c r="BA44" s="49"/>
      <c r="BB44" s="49"/>
      <c r="BC44" s="45">
        <f t="shared" si="158"/>
        <v>0</v>
      </c>
      <c r="BE44" s="21" t="s">
        <v>43</v>
      </c>
      <c r="BF44" s="16">
        <v>2240</v>
      </c>
      <c r="BG44" s="50">
        <f t="shared" si="111"/>
        <v>0</v>
      </c>
      <c r="BH44" s="49"/>
      <c r="BI44" s="49"/>
      <c r="BJ44" s="45">
        <f t="shared" si="159"/>
        <v>0</v>
      </c>
      <c r="BL44" s="21" t="s">
        <v>43</v>
      </c>
      <c r="BM44" s="16">
        <v>2240</v>
      </c>
      <c r="BN44" s="50">
        <f t="shared" si="112"/>
        <v>0</v>
      </c>
      <c r="BO44" s="49"/>
      <c r="BP44" s="49"/>
      <c r="BQ44" s="45">
        <f t="shared" si="160"/>
        <v>0</v>
      </c>
      <c r="BS44" s="21" t="s">
        <v>43</v>
      </c>
      <c r="BT44" s="16">
        <v>2240</v>
      </c>
      <c r="BU44" s="50">
        <f t="shared" si="113"/>
        <v>0</v>
      </c>
      <c r="BV44" s="49"/>
      <c r="BW44" s="49"/>
      <c r="BX44" s="45">
        <f t="shared" si="161"/>
        <v>0</v>
      </c>
      <c r="BZ44" s="21" t="s">
        <v>43</v>
      </c>
      <c r="CA44" s="16">
        <v>2240</v>
      </c>
      <c r="CB44" s="50">
        <f t="shared" si="114"/>
        <v>0</v>
      </c>
      <c r="CC44" s="49"/>
      <c r="CD44" s="49"/>
      <c r="CE44" s="45">
        <f t="shared" si="162"/>
        <v>0</v>
      </c>
    </row>
    <row r="45" spans="1:83" s="129" customFormat="1" ht="15.75" customHeight="1" thickBot="1">
      <c r="A45" s="24"/>
      <c r="B45" s="23"/>
      <c r="C45" s="49"/>
      <c r="D45" s="49"/>
      <c r="E45" s="121"/>
      <c r="F45" s="31"/>
      <c r="H45" s="24"/>
      <c r="I45" s="23"/>
      <c r="J45" s="133"/>
      <c r="K45" s="49"/>
      <c r="L45" s="121"/>
      <c r="M45" s="31"/>
      <c r="O45" s="24"/>
      <c r="P45" s="23"/>
      <c r="Q45" s="133"/>
      <c r="R45" s="49"/>
      <c r="S45" s="121"/>
      <c r="T45" s="31"/>
      <c r="V45" s="24"/>
      <c r="W45" s="23"/>
      <c r="X45" s="133"/>
      <c r="Y45" s="49"/>
      <c r="Z45" s="121"/>
      <c r="AA45" s="31"/>
      <c r="AC45" s="24" t="s">
        <v>158</v>
      </c>
      <c r="AD45" s="23">
        <v>2240</v>
      </c>
      <c r="AE45" s="133">
        <v>180</v>
      </c>
      <c r="AF45" s="49"/>
      <c r="AG45" s="121">
        <v>180</v>
      </c>
      <c r="AH45" s="45">
        <f t="shared" si="155"/>
        <v>0</v>
      </c>
      <c r="AJ45" s="24"/>
      <c r="AK45" s="23"/>
      <c r="AL45" s="133"/>
      <c r="AM45" s="49"/>
      <c r="AN45" s="121"/>
      <c r="AO45" s="31"/>
      <c r="AQ45" s="24"/>
      <c r="AR45" s="23"/>
      <c r="AS45" s="133"/>
      <c r="AT45" s="49"/>
      <c r="AU45" s="121"/>
      <c r="AV45" s="31"/>
      <c r="AX45" s="24"/>
      <c r="AY45" s="23"/>
      <c r="AZ45" s="133"/>
      <c r="BA45" s="49"/>
      <c r="BB45" s="49"/>
      <c r="BC45" s="31"/>
      <c r="BE45" s="24"/>
      <c r="BF45" s="23"/>
      <c r="BG45" s="133"/>
      <c r="BH45" s="49"/>
      <c r="BI45" s="49"/>
      <c r="BJ45" s="31"/>
      <c r="BL45" s="24"/>
      <c r="BM45" s="23"/>
      <c r="BN45" s="133"/>
      <c r="BO45" s="49"/>
      <c r="BP45" s="49"/>
      <c r="BQ45" s="31"/>
      <c r="BS45" s="24"/>
      <c r="BT45" s="23"/>
      <c r="BU45" s="133"/>
      <c r="BV45" s="49"/>
      <c r="BW45" s="49"/>
      <c r="BX45" s="31"/>
      <c r="BZ45" s="24"/>
      <c r="CA45" s="23"/>
      <c r="CB45" s="133"/>
      <c r="CC45" s="49"/>
      <c r="CD45" s="49"/>
      <c r="CE45" s="31"/>
    </row>
    <row r="46" spans="1:83" s="27" customFormat="1" ht="15.75" customHeight="1" thickBot="1">
      <c r="A46" s="21" t="s">
        <v>37</v>
      </c>
      <c r="B46" s="16">
        <v>2240</v>
      </c>
      <c r="C46" s="49">
        <f>12600+4800+2400</f>
        <v>19800</v>
      </c>
      <c r="D46" s="49"/>
      <c r="E46" s="121">
        <v>350</v>
      </c>
      <c r="F46" s="45">
        <f t="shared" si="151"/>
        <v>19450</v>
      </c>
      <c r="H46" s="21" t="s">
        <v>37</v>
      </c>
      <c r="I46" s="16">
        <v>2240</v>
      </c>
      <c r="J46" s="50">
        <f t="shared" si="104"/>
        <v>19450</v>
      </c>
      <c r="K46" s="49"/>
      <c r="L46" s="121">
        <v>1221.72</v>
      </c>
      <c r="M46" s="45">
        <f t="shared" si="152"/>
        <v>18228.28</v>
      </c>
      <c r="O46" s="21" t="s">
        <v>37</v>
      </c>
      <c r="P46" s="16">
        <v>2240</v>
      </c>
      <c r="Q46" s="50">
        <f t="shared" si="105"/>
        <v>18228.28</v>
      </c>
      <c r="R46" s="49"/>
      <c r="S46" s="121">
        <v>1118.98</v>
      </c>
      <c r="T46" s="45">
        <f t="shared" si="153"/>
        <v>17109.3</v>
      </c>
      <c r="U46" s="28"/>
      <c r="V46" s="21" t="s">
        <v>37</v>
      </c>
      <c r="W46" s="16">
        <v>2240</v>
      </c>
      <c r="X46" s="50">
        <f t="shared" si="106"/>
        <v>17109.3</v>
      </c>
      <c r="Y46" s="49"/>
      <c r="Z46" s="121">
        <v>1221.72</v>
      </c>
      <c r="AA46" s="45">
        <f t="shared" si="154"/>
        <v>15887.58</v>
      </c>
      <c r="AB46" s="28"/>
      <c r="AC46" s="21" t="s">
        <v>37</v>
      </c>
      <c r="AD46" s="16">
        <v>2240</v>
      </c>
      <c r="AE46" s="50">
        <f t="shared" si="107"/>
        <v>15887.58</v>
      </c>
      <c r="AF46" s="49"/>
      <c r="AG46" s="121">
        <v>629.04</v>
      </c>
      <c r="AH46" s="45">
        <f t="shared" si="155"/>
        <v>15258.54</v>
      </c>
      <c r="AI46"/>
      <c r="AJ46" s="21" t="s">
        <v>37</v>
      </c>
      <c r="AK46" s="16">
        <v>2240</v>
      </c>
      <c r="AL46" s="50">
        <f t="shared" si="108"/>
        <v>15258.54</v>
      </c>
      <c r="AM46" s="49"/>
      <c r="AN46" s="121"/>
      <c r="AO46" s="45">
        <f t="shared" si="156"/>
        <v>15258.54</v>
      </c>
      <c r="AQ46" s="21" t="s">
        <v>37</v>
      </c>
      <c r="AR46" s="16">
        <v>2240</v>
      </c>
      <c r="AS46" s="50">
        <f t="shared" si="109"/>
        <v>15258.54</v>
      </c>
      <c r="AT46" s="49"/>
      <c r="AU46" s="121"/>
      <c r="AV46" s="45">
        <f t="shared" si="157"/>
        <v>15258.54</v>
      </c>
      <c r="AX46" s="21" t="s">
        <v>37</v>
      </c>
      <c r="AY46" s="16">
        <v>2240</v>
      </c>
      <c r="AZ46" s="50">
        <f t="shared" si="110"/>
        <v>15258.54</v>
      </c>
      <c r="BA46" s="49"/>
      <c r="BB46" s="49"/>
      <c r="BC46" s="45">
        <f t="shared" si="158"/>
        <v>15258.54</v>
      </c>
      <c r="BE46" s="21" t="s">
        <v>37</v>
      </c>
      <c r="BF46" s="16">
        <v>2240</v>
      </c>
      <c r="BG46" s="50">
        <f t="shared" si="111"/>
        <v>15258.54</v>
      </c>
      <c r="BH46" s="49"/>
      <c r="BI46" s="49"/>
      <c r="BJ46" s="45">
        <f t="shared" si="159"/>
        <v>15258.54</v>
      </c>
      <c r="BL46" s="21" t="s">
        <v>37</v>
      </c>
      <c r="BM46" s="16">
        <v>2240</v>
      </c>
      <c r="BN46" s="50">
        <f t="shared" si="112"/>
        <v>15258.54</v>
      </c>
      <c r="BO46" s="49"/>
      <c r="BP46" s="49"/>
      <c r="BQ46" s="45">
        <f t="shared" si="160"/>
        <v>15258.54</v>
      </c>
      <c r="BS46" s="21" t="s">
        <v>37</v>
      </c>
      <c r="BT46" s="16">
        <v>2240</v>
      </c>
      <c r="BU46" s="50">
        <f t="shared" si="113"/>
        <v>15258.54</v>
      </c>
      <c r="BV46" s="49"/>
      <c r="BW46" s="49"/>
      <c r="BX46" s="45">
        <f t="shared" si="161"/>
        <v>15258.54</v>
      </c>
      <c r="BZ46" s="21" t="s">
        <v>37</v>
      </c>
      <c r="CA46" s="16">
        <v>2240</v>
      </c>
      <c r="CB46" s="50">
        <f t="shared" si="114"/>
        <v>15258.54</v>
      </c>
      <c r="CC46" s="49"/>
      <c r="CD46" s="49"/>
      <c r="CE46" s="45">
        <f t="shared" si="162"/>
        <v>15258.54</v>
      </c>
    </row>
    <row r="47" spans="1:83" s="88" customFormat="1" ht="15.75" customHeight="1" thickBot="1">
      <c r="A47" s="34" t="s">
        <v>143</v>
      </c>
      <c r="B47" s="16">
        <v>2240</v>
      </c>
      <c r="C47" s="49"/>
      <c r="D47" s="49"/>
      <c r="E47" s="121"/>
      <c r="F47" s="45">
        <f t="shared" si="151"/>
        <v>0</v>
      </c>
      <c r="H47" s="34" t="s">
        <v>143</v>
      </c>
      <c r="I47" s="16">
        <v>2240</v>
      </c>
      <c r="J47" s="50">
        <f t="shared" si="104"/>
        <v>0</v>
      </c>
      <c r="K47" s="49"/>
      <c r="L47" s="121"/>
      <c r="M47" s="45">
        <f t="shared" si="152"/>
        <v>0</v>
      </c>
      <c r="O47" s="34" t="s">
        <v>143</v>
      </c>
      <c r="P47" s="16">
        <v>2240</v>
      </c>
      <c r="Q47" s="50">
        <f t="shared" si="105"/>
        <v>0</v>
      </c>
      <c r="R47" s="49"/>
      <c r="S47" s="121"/>
      <c r="T47" s="45">
        <f t="shared" si="153"/>
        <v>0</v>
      </c>
      <c r="V47" s="34" t="s">
        <v>143</v>
      </c>
      <c r="W47" s="16">
        <v>2240</v>
      </c>
      <c r="X47" s="50">
        <f t="shared" si="106"/>
        <v>0</v>
      </c>
      <c r="Y47" s="49"/>
      <c r="Z47" s="121"/>
      <c r="AA47" s="45">
        <f t="shared" si="154"/>
        <v>0</v>
      </c>
      <c r="AC47" s="34" t="s">
        <v>143</v>
      </c>
      <c r="AD47" s="16">
        <v>2240</v>
      </c>
      <c r="AE47" s="50">
        <f t="shared" si="107"/>
        <v>0</v>
      </c>
      <c r="AF47" s="49"/>
      <c r="AG47" s="121"/>
      <c r="AH47" s="45">
        <f t="shared" si="155"/>
        <v>0</v>
      </c>
      <c r="AJ47" s="34" t="s">
        <v>143</v>
      </c>
      <c r="AK47" s="16">
        <v>2240</v>
      </c>
      <c r="AL47" s="50">
        <f t="shared" si="108"/>
        <v>0</v>
      </c>
      <c r="AM47" s="49"/>
      <c r="AN47" s="121"/>
      <c r="AO47" s="45">
        <f t="shared" si="156"/>
        <v>0</v>
      </c>
      <c r="AQ47" s="34" t="s">
        <v>143</v>
      </c>
      <c r="AR47" s="16">
        <v>2240</v>
      </c>
      <c r="AS47" s="50">
        <f t="shared" si="109"/>
        <v>0</v>
      </c>
      <c r="AT47" s="49"/>
      <c r="AU47" s="121"/>
      <c r="AV47" s="45">
        <f t="shared" si="157"/>
        <v>0</v>
      </c>
      <c r="AX47" s="34" t="s">
        <v>143</v>
      </c>
      <c r="AY47" s="16">
        <v>2240</v>
      </c>
      <c r="AZ47" s="50">
        <f t="shared" si="110"/>
        <v>0</v>
      </c>
      <c r="BA47" s="49"/>
      <c r="BB47" s="49"/>
      <c r="BC47" s="45">
        <f t="shared" si="158"/>
        <v>0</v>
      </c>
      <c r="BE47" s="34" t="s">
        <v>143</v>
      </c>
      <c r="BF47" s="16">
        <v>2240</v>
      </c>
      <c r="BG47" s="50">
        <f t="shared" si="111"/>
        <v>0</v>
      </c>
      <c r="BH47" s="49"/>
      <c r="BI47" s="49"/>
      <c r="BJ47" s="45">
        <f t="shared" si="159"/>
        <v>0</v>
      </c>
      <c r="BL47" s="34" t="s">
        <v>143</v>
      </c>
      <c r="BM47" s="16">
        <v>2240</v>
      </c>
      <c r="BN47" s="50">
        <f t="shared" si="112"/>
        <v>0</v>
      </c>
      <c r="BO47" s="49"/>
      <c r="BP47" s="49"/>
      <c r="BQ47" s="45">
        <f t="shared" si="160"/>
        <v>0</v>
      </c>
      <c r="BS47" s="34" t="s">
        <v>143</v>
      </c>
      <c r="BT47" s="16">
        <v>2240</v>
      </c>
      <c r="BU47" s="50">
        <f t="shared" si="113"/>
        <v>0</v>
      </c>
      <c r="BV47" s="49"/>
      <c r="BW47" s="49"/>
      <c r="BX47" s="45">
        <f t="shared" si="161"/>
        <v>0</v>
      </c>
      <c r="BZ47" s="34" t="s">
        <v>143</v>
      </c>
      <c r="CA47" s="16">
        <v>2240</v>
      </c>
      <c r="CB47" s="50">
        <f t="shared" si="114"/>
        <v>0</v>
      </c>
      <c r="CC47" s="49"/>
      <c r="CD47" s="49"/>
      <c r="CE47" s="45">
        <f t="shared" si="162"/>
        <v>0</v>
      </c>
    </row>
    <row r="48" spans="1:83" s="88" customFormat="1" ht="15.75" customHeight="1" thickBot="1">
      <c r="A48" s="34" t="s">
        <v>144</v>
      </c>
      <c r="B48" s="16">
        <v>2240</v>
      </c>
      <c r="C48" s="49"/>
      <c r="D48" s="49"/>
      <c r="E48" s="121"/>
      <c r="F48" s="45">
        <f t="shared" si="151"/>
        <v>0</v>
      </c>
      <c r="H48" s="34" t="s">
        <v>144</v>
      </c>
      <c r="I48" s="16">
        <v>2240</v>
      </c>
      <c r="J48" s="50">
        <f t="shared" si="104"/>
        <v>0</v>
      </c>
      <c r="K48" s="49"/>
      <c r="L48" s="121"/>
      <c r="M48" s="45">
        <f t="shared" si="152"/>
        <v>0</v>
      </c>
      <c r="O48" s="34" t="s">
        <v>144</v>
      </c>
      <c r="P48" s="16">
        <v>2240</v>
      </c>
      <c r="Q48" s="50">
        <f t="shared" si="105"/>
        <v>0</v>
      </c>
      <c r="R48" s="49"/>
      <c r="S48" s="121"/>
      <c r="T48" s="45">
        <f t="shared" si="153"/>
        <v>0</v>
      </c>
      <c r="V48" s="34" t="s">
        <v>144</v>
      </c>
      <c r="W48" s="16">
        <v>2240</v>
      </c>
      <c r="X48" s="50">
        <f t="shared" si="106"/>
        <v>0</v>
      </c>
      <c r="Y48" s="49"/>
      <c r="Z48" s="121"/>
      <c r="AA48" s="45">
        <f t="shared" si="154"/>
        <v>0</v>
      </c>
      <c r="AC48" s="34" t="s">
        <v>144</v>
      </c>
      <c r="AD48" s="16">
        <v>2240</v>
      </c>
      <c r="AE48" s="50">
        <f t="shared" si="107"/>
        <v>0</v>
      </c>
      <c r="AF48" s="49"/>
      <c r="AG48" s="121"/>
      <c r="AH48" s="45">
        <f t="shared" si="155"/>
        <v>0</v>
      </c>
      <c r="AJ48" s="34" t="s">
        <v>144</v>
      </c>
      <c r="AK48" s="16">
        <v>2240</v>
      </c>
      <c r="AL48" s="50">
        <f t="shared" si="108"/>
        <v>0</v>
      </c>
      <c r="AM48" s="49"/>
      <c r="AN48" s="121"/>
      <c r="AO48" s="45">
        <f t="shared" si="156"/>
        <v>0</v>
      </c>
      <c r="AQ48" s="34" t="s">
        <v>144</v>
      </c>
      <c r="AR48" s="16">
        <v>2240</v>
      </c>
      <c r="AS48" s="50">
        <f t="shared" si="109"/>
        <v>0</v>
      </c>
      <c r="AT48" s="49"/>
      <c r="AU48" s="121"/>
      <c r="AV48" s="45">
        <f t="shared" si="157"/>
        <v>0</v>
      </c>
      <c r="AX48" s="34" t="s">
        <v>144</v>
      </c>
      <c r="AY48" s="16">
        <v>2240</v>
      </c>
      <c r="AZ48" s="50">
        <f t="shared" si="110"/>
        <v>0</v>
      </c>
      <c r="BA48" s="49"/>
      <c r="BB48" s="49"/>
      <c r="BC48" s="45">
        <f t="shared" si="158"/>
        <v>0</v>
      </c>
      <c r="BE48" s="34" t="s">
        <v>144</v>
      </c>
      <c r="BF48" s="16">
        <v>2240</v>
      </c>
      <c r="BG48" s="50">
        <f t="shared" si="111"/>
        <v>0</v>
      </c>
      <c r="BH48" s="49"/>
      <c r="BI48" s="49"/>
      <c r="BJ48" s="45">
        <f t="shared" si="159"/>
        <v>0</v>
      </c>
      <c r="BL48" s="34" t="s">
        <v>144</v>
      </c>
      <c r="BM48" s="16">
        <v>2240</v>
      </c>
      <c r="BN48" s="50">
        <f t="shared" si="112"/>
        <v>0</v>
      </c>
      <c r="BO48" s="49"/>
      <c r="BP48" s="49"/>
      <c r="BQ48" s="45">
        <f t="shared" si="160"/>
        <v>0</v>
      </c>
      <c r="BS48" s="34" t="s">
        <v>144</v>
      </c>
      <c r="BT48" s="16">
        <v>2240</v>
      </c>
      <c r="BU48" s="50">
        <f t="shared" si="113"/>
        <v>0</v>
      </c>
      <c r="BV48" s="49"/>
      <c r="BW48" s="49"/>
      <c r="BX48" s="45">
        <f t="shared" si="161"/>
        <v>0</v>
      </c>
      <c r="BZ48" s="34" t="s">
        <v>144</v>
      </c>
      <c r="CA48" s="16">
        <v>2240</v>
      </c>
      <c r="CB48" s="50">
        <f t="shared" si="114"/>
        <v>0</v>
      </c>
      <c r="CC48" s="49"/>
      <c r="CD48" s="49"/>
      <c r="CE48" s="45">
        <f t="shared" si="162"/>
        <v>0</v>
      </c>
    </row>
    <row r="49" spans="1:83" s="88" customFormat="1" ht="15.75" customHeight="1" thickBot="1">
      <c r="A49" s="89" t="s">
        <v>146</v>
      </c>
      <c r="B49" s="23">
        <v>2240</v>
      </c>
      <c r="C49" s="49"/>
      <c r="D49" s="49"/>
      <c r="E49" s="121"/>
      <c r="F49" s="45">
        <f t="shared" si="151"/>
        <v>0</v>
      </c>
      <c r="H49" s="89" t="s">
        <v>146</v>
      </c>
      <c r="I49" s="23">
        <v>2240</v>
      </c>
      <c r="J49" s="50">
        <f t="shared" si="104"/>
        <v>0</v>
      </c>
      <c r="K49" s="49"/>
      <c r="L49" s="121"/>
      <c r="M49" s="45">
        <f t="shared" si="152"/>
        <v>0</v>
      </c>
      <c r="O49" s="89" t="s">
        <v>146</v>
      </c>
      <c r="P49" s="23">
        <v>2240</v>
      </c>
      <c r="Q49" s="50">
        <f t="shared" si="105"/>
        <v>0</v>
      </c>
      <c r="R49" s="49"/>
      <c r="S49" s="121"/>
      <c r="T49" s="45">
        <f t="shared" si="153"/>
        <v>0</v>
      </c>
      <c r="V49" s="89" t="s">
        <v>146</v>
      </c>
      <c r="W49" s="23">
        <v>2240</v>
      </c>
      <c r="X49" s="50">
        <f t="shared" si="106"/>
        <v>0</v>
      </c>
      <c r="Y49" s="49"/>
      <c r="Z49" s="121"/>
      <c r="AA49" s="45">
        <f t="shared" si="154"/>
        <v>0</v>
      </c>
      <c r="AC49" s="89" t="s">
        <v>146</v>
      </c>
      <c r="AD49" s="23">
        <v>2240</v>
      </c>
      <c r="AE49" s="50">
        <f t="shared" si="107"/>
        <v>0</v>
      </c>
      <c r="AF49" s="49"/>
      <c r="AG49" s="121"/>
      <c r="AH49" s="45">
        <f t="shared" si="155"/>
        <v>0</v>
      </c>
      <c r="AJ49" s="89" t="s">
        <v>146</v>
      </c>
      <c r="AK49" s="23">
        <v>2240</v>
      </c>
      <c r="AL49" s="50">
        <f t="shared" si="108"/>
        <v>0</v>
      </c>
      <c r="AM49" s="49"/>
      <c r="AN49" s="121"/>
      <c r="AO49" s="45">
        <f t="shared" si="156"/>
        <v>0</v>
      </c>
      <c r="AQ49" s="89" t="s">
        <v>146</v>
      </c>
      <c r="AR49" s="23">
        <v>2240</v>
      </c>
      <c r="AS49" s="50">
        <f t="shared" si="109"/>
        <v>0</v>
      </c>
      <c r="AT49" s="49">
        <v>88000</v>
      </c>
      <c r="AU49" s="121"/>
      <c r="AV49" s="45">
        <f t="shared" si="157"/>
        <v>88000</v>
      </c>
      <c r="AX49" s="89" t="s">
        <v>146</v>
      </c>
      <c r="AY49" s="23">
        <v>2240</v>
      </c>
      <c r="AZ49" s="50">
        <f t="shared" si="110"/>
        <v>88000</v>
      </c>
      <c r="BA49" s="49"/>
      <c r="BB49" s="49"/>
      <c r="BC49" s="45">
        <f t="shared" si="158"/>
        <v>88000</v>
      </c>
      <c r="BE49" s="89" t="s">
        <v>146</v>
      </c>
      <c r="BF49" s="23">
        <v>2240</v>
      </c>
      <c r="BG49" s="50">
        <f t="shared" si="111"/>
        <v>88000</v>
      </c>
      <c r="BH49" s="49"/>
      <c r="BI49" s="49"/>
      <c r="BJ49" s="45">
        <f t="shared" si="159"/>
        <v>88000</v>
      </c>
      <c r="BL49" s="89" t="s">
        <v>146</v>
      </c>
      <c r="BM49" s="23">
        <v>2240</v>
      </c>
      <c r="BN49" s="50">
        <f t="shared" si="112"/>
        <v>88000</v>
      </c>
      <c r="BO49" s="49"/>
      <c r="BP49" s="49"/>
      <c r="BQ49" s="45">
        <f t="shared" si="160"/>
        <v>88000</v>
      </c>
      <c r="BS49" s="89" t="s">
        <v>146</v>
      </c>
      <c r="BT49" s="23">
        <v>2240</v>
      </c>
      <c r="BU49" s="50">
        <f t="shared" si="113"/>
        <v>88000</v>
      </c>
      <c r="BV49" s="49"/>
      <c r="BW49" s="49"/>
      <c r="BX49" s="45">
        <f t="shared" si="161"/>
        <v>88000</v>
      </c>
      <c r="BZ49" s="89" t="s">
        <v>146</v>
      </c>
      <c r="CA49" s="23">
        <v>2240</v>
      </c>
      <c r="CB49" s="50">
        <f t="shared" si="114"/>
        <v>88000</v>
      </c>
      <c r="CC49" s="49"/>
      <c r="CD49" s="49"/>
      <c r="CE49" s="45">
        <f t="shared" si="162"/>
        <v>88000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51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52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53"/>
        <v>0</v>
      </c>
      <c r="U50" s="28"/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54"/>
        <v>0</v>
      </c>
      <c r="AB50" s="28"/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55"/>
        <v>0</v>
      </c>
      <c r="AI50"/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56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57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48"/>
      <c r="BC50" s="45">
        <f t="shared" si="158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48"/>
      <c r="BJ50" s="45">
        <f t="shared" si="159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48"/>
      <c r="BQ50" s="45">
        <f t="shared" si="160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61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6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1678953</v>
      </c>
      <c r="D51" s="47">
        <f>SUM(D52:D56)</f>
        <v>0</v>
      </c>
      <c r="E51" s="120">
        <f>SUM(E52:E56)</f>
        <v>3197.29</v>
      </c>
      <c r="F51" s="47">
        <f t="shared" ref="F51" si="163">C51+D51-E51</f>
        <v>1675755.71</v>
      </c>
      <c r="H51" s="29" t="s">
        <v>50</v>
      </c>
      <c r="I51" s="30">
        <v>2270</v>
      </c>
      <c r="J51" s="47">
        <f>SUM(J52:J56)</f>
        <v>1675755.71</v>
      </c>
      <c r="K51" s="120">
        <f>SUM(K52:K56)</f>
        <v>3665</v>
      </c>
      <c r="L51" s="120">
        <f>SUM(L52:L56)</f>
        <v>171850.30000000002</v>
      </c>
      <c r="M51" s="47">
        <f t="shared" ref="M51" si="164">J51+K51-L51</f>
        <v>1507570.41</v>
      </c>
      <c r="O51" s="29" t="s">
        <v>50</v>
      </c>
      <c r="P51" s="30">
        <v>2270</v>
      </c>
      <c r="Q51" s="47">
        <f>SUM(Q52:Q56)</f>
        <v>1507570.41</v>
      </c>
      <c r="R51" s="47">
        <f>SUM(R52:R56)</f>
        <v>0</v>
      </c>
      <c r="S51" s="120">
        <f>SUM(S52:S56)</f>
        <v>3197.29</v>
      </c>
      <c r="T51" s="47">
        <f t="shared" ref="T51" si="165">Q51+R51-S51</f>
        <v>1504373.1199999999</v>
      </c>
      <c r="V51" s="29" t="s">
        <v>50</v>
      </c>
      <c r="W51" s="30">
        <v>2270</v>
      </c>
      <c r="X51" s="47">
        <f>SUM(X52:X56)</f>
        <v>1504373.1199999999</v>
      </c>
      <c r="Y51" s="47">
        <f>SUM(Y52:Y56)</f>
        <v>0</v>
      </c>
      <c r="Z51" s="120">
        <f>SUM(Z52:Z56)</f>
        <v>168190.87000000002</v>
      </c>
      <c r="AA51" s="47">
        <f t="shared" ref="AA51" si="166">X51+Y51-Z51</f>
        <v>1336182.2499999998</v>
      </c>
      <c r="AC51" s="29" t="s">
        <v>50</v>
      </c>
      <c r="AD51" s="30">
        <v>2270</v>
      </c>
      <c r="AE51" s="47">
        <f>SUM(AE52:AE56)</f>
        <v>1336182.2499999998</v>
      </c>
      <c r="AF51" s="47">
        <f>SUM(AF52:AF56)</f>
        <v>0</v>
      </c>
      <c r="AG51" s="120">
        <f>SUM(AG52:AG56)</f>
        <v>124103.12</v>
      </c>
      <c r="AH51" s="47">
        <f t="shared" ref="AH51" si="167">AE51+AF51-AG51</f>
        <v>1212079.1299999999</v>
      </c>
      <c r="AJ51" s="29" t="s">
        <v>50</v>
      </c>
      <c r="AK51" s="30">
        <v>2270</v>
      </c>
      <c r="AL51" s="47">
        <f>SUM(AL52:AL56)</f>
        <v>1212079.1299999999</v>
      </c>
      <c r="AM51" s="47">
        <f>SUM(AM52:AM56)</f>
        <v>0</v>
      </c>
      <c r="AN51" s="120">
        <f>SUM(AN52:AN56)</f>
        <v>28995.26</v>
      </c>
      <c r="AO51" s="47">
        <f t="shared" ref="AO51" si="168">AL51+AM51-AN51</f>
        <v>1183083.8699999999</v>
      </c>
      <c r="AQ51" s="29" t="s">
        <v>50</v>
      </c>
      <c r="AR51" s="30">
        <v>2270</v>
      </c>
      <c r="AS51" s="47">
        <f>SUM(AS52:AS56)</f>
        <v>1183083.8699999999</v>
      </c>
      <c r="AT51" s="47">
        <f>SUM(AT52:AT56)</f>
        <v>0</v>
      </c>
      <c r="AU51" s="120">
        <f>SUM(AU52:AU56)</f>
        <v>1650.91</v>
      </c>
      <c r="AV51" s="47">
        <f t="shared" ref="AV51" si="169">AS51+AT51-AU51</f>
        <v>1181432.96</v>
      </c>
      <c r="AX51" s="29" t="s">
        <v>50</v>
      </c>
      <c r="AY51" s="30">
        <v>2270</v>
      </c>
      <c r="AZ51" s="47">
        <f>SUM(AZ52:AZ56)</f>
        <v>1181432.96</v>
      </c>
      <c r="BA51" s="47">
        <f>SUM(BA52:BA56)</f>
        <v>0</v>
      </c>
      <c r="BB51" s="47">
        <f>SUM(BB52:BB56)</f>
        <v>0</v>
      </c>
      <c r="BC51" s="47">
        <f t="shared" ref="BC51" si="170">AZ51+BA51-BB51</f>
        <v>1181432.96</v>
      </c>
      <c r="BE51" s="29" t="s">
        <v>50</v>
      </c>
      <c r="BF51" s="30">
        <v>2270</v>
      </c>
      <c r="BG51" s="47">
        <f>SUM(BG52:BG56)</f>
        <v>1181432.96</v>
      </c>
      <c r="BH51" s="47">
        <f>SUM(BH52:BH56)</f>
        <v>0</v>
      </c>
      <c r="BI51" s="47">
        <f>SUM(BI52:BI56)</f>
        <v>0</v>
      </c>
      <c r="BJ51" s="47">
        <f t="shared" ref="BJ51" si="171">BG51+BH51-BI51</f>
        <v>1181432.96</v>
      </c>
      <c r="BL51" s="29" t="s">
        <v>50</v>
      </c>
      <c r="BM51" s="30">
        <v>2270</v>
      </c>
      <c r="BN51" s="47">
        <f>SUM(BN52:BN56)</f>
        <v>1181432.96</v>
      </c>
      <c r="BO51" s="47">
        <f>SUM(BO52:BO56)</f>
        <v>0</v>
      </c>
      <c r="BP51" s="47">
        <f>SUM(BP52:BP56)</f>
        <v>0</v>
      </c>
      <c r="BQ51" s="47">
        <f t="shared" ref="BQ51" si="172">BN51+BO51-BP51</f>
        <v>1181432.96</v>
      </c>
      <c r="BS51" s="29" t="s">
        <v>50</v>
      </c>
      <c r="BT51" s="30">
        <v>2270</v>
      </c>
      <c r="BU51" s="47">
        <f>SUM(BU52:BU56)</f>
        <v>1181432.96</v>
      </c>
      <c r="BV51" s="47">
        <f>SUM(BV52:BV56)</f>
        <v>0</v>
      </c>
      <c r="BW51" s="47">
        <f>SUM(BW52:BW56)</f>
        <v>0</v>
      </c>
      <c r="BX51" s="47">
        <f t="shared" ref="BX51" si="173">BU51+BV51-BW51</f>
        <v>1181432.96</v>
      </c>
      <c r="BZ51" s="29" t="s">
        <v>50</v>
      </c>
      <c r="CA51" s="30">
        <v>2270</v>
      </c>
      <c r="CB51" s="47">
        <f>SUM(CB52:CB56)</f>
        <v>1181432.96</v>
      </c>
      <c r="CC51" s="47">
        <f>SUM(CC52:CC56)</f>
        <v>0</v>
      </c>
      <c r="CD51" s="47">
        <f>SUM(CD52:CD56)</f>
        <v>0</v>
      </c>
      <c r="CE51" s="47">
        <f t="shared" ref="CE51" si="174">CB51+CC51-CD51</f>
        <v>1181432.96</v>
      </c>
    </row>
    <row r="52" spans="1:83" s="27" customFormat="1" ht="15.75" customHeight="1" thickBot="1">
      <c r="A52" s="21" t="s">
        <v>38</v>
      </c>
      <c r="B52" s="16">
        <v>2271</v>
      </c>
      <c r="C52" s="50">
        <v>1076333</v>
      </c>
      <c r="D52" s="50"/>
      <c r="E52" s="119"/>
      <c r="F52" s="45">
        <f t="shared" ref="F52:F66" si="175">C52+D52-E52</f>
        <v>1076333</v>
      </c>
      <c r="H52" s="21" t="s">
        <v>38</v>
      </c>
      <c r="I52" s="16">
        <v>2271</v>
      </c>
      <c r="J52" s="50">
        <f t="shared" si="104"/>
        <v>1076333</v>
      </c>
      <c r="K52" s="119"/>
      <c r="L52" s="119">
        <v>166215.42000000001</v>
      </c>
      <c r="M52" s="45">
        <f t="shared" ref="M52:M66" si="176">J52+K52-L52</f>
        <v>910117.58</v>
      </c>
      <c r="O52" s="21" t="s">
        <v>38</v>
      </c>
      <c r="P52" s="16">
        <v>2271</v>
      </c>
      <c r="Q52" s="50">
        <f t="shared" si="105"/>
        <v>910117.58</v>
      </c>
      <c r="R52" s="50"/>
      <c r="S52" s="119"/>
      <c r="T52" s="45">
        <f t="shared" ref="T52:T66" si="177">Q52+R52-S52</f>
        <v>910117.58</v>
      </c>
      <c r="U52" s="28"/>
      <c r="V52" s="21" t="s">
        <v>38</v>
      </c>
      <c r="W52" s="16">
        <v>2271</v>
      </c>
      <c r="X52" s="50">
        <f t="shared" si="106"/>
        <v>910117.58</v>
      </c>
      <c r="Y52" s="50"/>
      <c r="Z52" s="119">
        <v>166215.42000000001</v>
      </c>
      <c r="AA52" s="45">
        <f t="shared" ref="AA52:AA66" si="178">X52+Y52-Z52</f>
        <v>743902.15999999992</v>
      </c>
      <c r="AB52" s="28"/>
      <c r="AC52" s="21" t="s">
        <v>38</v>
      </c>
      <c r="AD52" s="16">
        <v>2271</v>
      </c>
      <c r="AE52" s="50">
        <f t="shared" si="107"/>
        <v>743902.15999999992</v>
      </c>
      <c r="AF52" s="50"/>
      <c r="AG52" s="119">
        <v>79805.05</v>
      </c>
      <c r="AH52" s="45">
        <f t="shared" ref="AH52:AH66" si="179">AE52+AF52-AG52</f>
        <v>664097.10999999987</v>
      </c>
      <c r="AJ52" s="21" t="s">
        <v>38</v>
      </c>
      <c r="AK52" s="16">
        <v>2271</v>
      </c>
      <c r="AL52" s="50">
        <f t="shared" si="108"/>
        <v>664097.10999999987</v>
      </c>
      <c r="AM52" s="50"/>
      <c r="AN52" s="119"/>
      <c r="AO52" s="45">
        <f t="shared" ref="AO52:AO66" si="180">AL52+AM52-AN52</f>
        <v>664097.10999999987</v>
      </c>
      <c r="AQ52" s="21" t="s">
        <v>38</v>
      </c>
      <c r="AR52" s="16">
        <v>2271</v>
      </c>
      <c r="AS52" s="50">
        <f t="shared" si="109"/>
        <v>664097.10999999987</v>
      </c>
      <c r="AT52" s="50"/>
      <c r="AU52" s="119"/>
      <c r="AV52" s="45">
        <f t="shared" ref="AV52:AV66" si="181">AS52+AT52-AU52</f>
        <v>664097.10999999987</v>
      </c>
      <c r="AX52" s="21" t="s">
        <v>38</v>
      </c>
      <c r="AY52" s="16">
        <v>2271</v>
      </c>
      <c r="AZ52" s="50">
        <f t="shared" si="110"/>
        <v>664097.10999999987</v>
      </c>
      <c r="BA52" s="50"/>
      <c r="BB52" s="50"/>
      <c r="BC52" s="45">
        <f t="shared" ref="BC52:BC66" si="182">AZ52+BA52-BB52</f>
        <v>664097.10999999987</v>
      </c>
      <c r="BE52" s="21" t="s">
        <v>38</v>
      </c>
      <c r="BF52" s="16">
        <v>2271</v>
      </c>
      <c r="BG52" s="50">
        <f t="shared" si="111"/>
        <v>664097.10999999987</v>
      </c>
      <c r="BH52" s="50"/>
      <c r="BI52" s="50"/>
      <c r="BJ52" s="45">
        <f t="shared" ref="BJ52:BJ66" si="183">BG52+BH52-BI52</f>
        <v>664097.10999999987</v>
      </c>
      <c r="BL52" s="21" t="s">
        <v>38</v>
      </c>
      <c r="BM52" s="16">
        <v>2271</v>
      </c>
      <c r="BN52" s="50">
        <f t="shared" si="112"/>
        <v>664097.10999999987</v>
      </c>
      <c r="BO52" s="50"/>
      <c r="BP52" s="50"/>
      <c r="BQ52" s="45">
        <f t="shared" ref="BQ52:BQ66" si="184">BN52+BO52-BP52</f>
        <v>664097.10999999987</v>
      </c>
      <c r="BS52" s="21" t="s">
        <v>38</v>
      </c>
      <c r="BT52" s="16">
        <v>2271</v>
      </c>
      <c r="BU52" s="50">
        <f t="shared" si="113"/>
        <v>664097.10999999987</v>
      </c>
      <c r="BV52" s="50"/>
      <c r="BW52" s="50"/>
      <c r="BX52" s="45">
        <f t="shared" ref="BX52:BX66" si="185">BU52+BV52-BW52</f>
        <v>664097.10999999987</v>
      </c>
      <c r="BZ52" s="21" t="s">
        <v>38</v>
      </c>
      <c r="CA52" s="16">
        <v>2271</v>
      </c>
      <c r="CB52" s="50">
        <f t="shared" si="114"/>
        <v>664097.10999999987</v>
      </c>
      <c r="CC52" s="50"/>
      <c r="CD52" s="50"/>
      <c r="CE52" s="45">
        <f t="shared" ref="CE52:CE66" si="186">CB52+CC52-CD52</f>
        <v>664097.10999999987</v>
      </c>
    </row>
    <row r="53" spans="1:83" s="27" customFormat="1" ht="15.75" customHeight="1" thickBot="1">
      <c r="A53" s="21" t="s">
        <v>39</v>
      </c>
      <c r="B53" s="16">
        <v>2272</v>
      </c>
      <c r="C53" s="50">
        <v>49896</v>
      </c>
      <c r="D53" s="50"/>
      <c r="E53" s="119">
        <v>3197.29</v>
      </c>
      <c r="F53" s="45">
        <f t="shared" si="175"/>
        <v>46698.71</v>
      </c>
      <c r="H53" s="21" t="s">
        <v>39</v>
      </c>
      <c r="I53" s="16">
        <v>2272</v>
      </c>
      <c r="J53" s="50">
        <f t="shared" si="104"/>
        <v>46698.71</v>
      </c>
      <c r="K53" s="119"/>
      <c r="L53" s="119">
        <v>1975.45</v>
      </c>
      <c r="M53" s="45">
        <f t="shared" si="176"/>
        <v>44723.26</v>
      </c>
      <c r="O53" s="21" t="s">
        <v>39</v>
      </c>
      <c r="P53" s="16">
        <v>2272</v>
      </c>
      <c r="Q53" s="50">
        <f t="shared" si="105"/>
        <v>44723.26</v>
      </c>
      <c r="R53" s="50"/>
      <c r="S53" s="119">
        <v>3197.29</v>
      </c>
      <c r="T53" s="45">
        <f t="shared" si="177"/>
        <v>41525.97</v>
      </c>
      <c r="U53" s="28"/>
      <c r="V53" s="21" t="s">
        <v>39</v>
      </c>
      <c r="W53" s="16">
        <v>2272</v>
      </c>
      <c r="X53" s="50">
        <f t="shared" si="106"/>
        <v>41525.97</v>
      </c>
      <c r="Y53" s="50"/>
      <c r="Z53" s="119">
        <v>1975.45</v>
      </c>
      <c r="AA53" s="45">
        <f t="shared" si="178"/>
        <v>39550.520000000004</v>
      </c>
      <c r="AB53" s="28"/>
      <c r="AC53" s="21" t="s">
        <v>39</v>
      </c>
      <c r="AD53" s="16">
        <v>2272</v>
      </c>
      <c r="AE53" s="50">
        <f t="shared" si="107"/>
        <v>39550.520000000004</v>
      </c>
      <c r="AF53" s="50"/>
      <c r="AG53" s="119">
        <v>1118.4000000000001</v>
      </c>
      <c r="AH53" s="45">
        <f t="shared" si="179"/>
        <v>38432.120000000003</v>
      </c>
      <c r="AJ53" s="21" t="s">
        <v>39</v>
      </c>
      <c r="AK53" s="16">
        <v>2272</v>
      </c>
      <c r="AL53" s="50">
        <f t="shared" si="108"/>
        <v>38432.120000000003</v>
      </c>
      <c r="AM53" s="50"/>
      <c r="AN53" s="119">
        <v>1526.87</v>
      </c>
      <c r="AO53" s="45">
        <f t="shared" si="180"/>
        <v>36905.25</v>
      </c>
      <c r="AQ53" s="21" t="s">
        <v>39</v>
      </c>
      <c r="AR53" s="16">
        <v>2272</v>
      </c>
      <c r="AS53" s="50">
        <f t="shared" si="109"/>
        <v>36905.25</v>
      </c>
      <c r="AT53" s="50"/>
      <c r="AU53" s="119">
        <v>1650.91</v>
      </c>
      <c r="AV53" s="45">
        <f t="shared" si="181"/>
        <v>35254.339999999997</v>
      </c>
      <c r="AX53" s="21" t="s">
        <v>39</v>
      </c>
      <c r="AY53" s="16">
        <v>2272</v>
      </c>
      <c r="AZ53" s="50">
        <f t="shared" si="110"/>
        <v>35254.339999999997</v>
      </c>
      <c r="BA53" s="50"/>
      <c r="BB53" s="50"/>
      <c r="BC53" s="45">
        <f t="shared" si="182"/>
        <v>35254.339999999997</v>
      </c>
      <c r="BE53" s="21" t="s">
        <v>39</v>
      </c>
      <c r="BF53" s="16">
        <v>2272</v>
      </c>
      <c r="BG53" s="50">
        <f t="shared" si="111"/>
        <v>35254.339999999997</v>
      </c>
      <c r="BH53" s="50"/>
      <c r="BI53" s="50"/>
      <c r="BJ53" s="45">
        <f t="shared" si="183"/>
        <v>35254.339999999997</v>
      </c>
      <c r="BL53" s="21" t="s">
        <v>39</v>
      </c>
      <c r="BM53" s="16">
        <v>2272</v>
      </c>
      <c r="BN53" s="50">
        <f t="shared" si="112"/>
        <v>35254.339999999997</v>
      </c>
      <c r="BO53" s="50"/>
      <c r="BP53" s="50"/>
      <c r="BQ53" s="45">
        <f t="shared" si="184"/>
        <v>35254.339999999997</v>
      </c>
      <c r="BS53" s="21" t="s">
        <v>39</v>
      </c>
      <c r="BT53" s="16">
        <v>2272</v>
      </c>
      <c r="BU53" s="50">
        <f t="shared" si="113"/>
        <v>35254.339999999997</v>
      </c>
      <c r="BV53" s="50"/>
      <c r="BW53" s="50"/>
      <c r="BX53" s="45">
        <f t="shared" si="185"/>
        <v>35254.339999999997</v>
      </c>
      <c r="BZ53" s="21" t="s">
        <v>39</v>
      </c>
      <c r="CA53" s="16">
        <v>2272</v>
      </c>
      <c r="CB53" s="50">
        <f t="shared" si="114"/>
        <v>35254.339999999997</v>
      </c>
      <c r="CC53" s="50"/>
      <c r="CD53" s="50"/>
      <c r="CE53" s="45">
        <f t="shared" si="186"/>
        <v>35254.339999999997</v>
      </c>
    </row>
    <row r="54" spans="1:83" s="27" customFormat="1" ht="15.75" customHeight="1" thickBot="1">
      <c r="A54" s="21" t="s">
        <v>40</v>
      </c>
      <c r="B54" s="16">
        <v>2273</v>
      </c>
      <c r="C54" s="50">
        <v>541169</v>
      </c>
      <c r="D54" s="50"/>
      <c r="E54" s="119"/>
      <c r="F54" s="45">
        <f t="shared" si="175"/>
        <v>541169</v>
      </c>
      <c r="H54" s="21" t="s">
        <v>40</v>
      </c>
      <c r="I54" s="16">
        <v>2273</v>
      </c>
      <c r="J54" s="50">
        <f t="shared" si="104"/>
        <v>541169</v>
      </c>
      <c r="K54" s="119">
        <v>3360</v>
      </c>
      <c r="L54" s="119">
        <v>3358.57</v>
      </c>
      <c r="M54" s="45">
        <f t="shared" si="176"/>
        <v>541170.43000000005</v>
      </c>
      <c r="O54" s="21" t="s">
        <v>40</v>
      </c>
      <c r="P54" s="16">
        <v>2273</v>
      </c>
      <c r="Q54" s="50">
        <f t="shared" si="105"/>
        <v>541170.43000000005</v>
      </c>
      <c r="R54" s="50"/>
      <c r="S54" s="119"/>
      <c r="T54" s="45">
        <f t="shared" si="177"/>
        <v>541170.43000000005</v>
      </c>
      <c r="U54" s="28"/>
      <c r="V54" s="21" t="s">
        <v>40</v>
      </c>
      <c r="W54" s="16">
        <v>2273</v>
      </c>
      <c r="X54" s="50">
        <f t="shared" si="106"/>
        <v>541170.43000000005</v>
      </c>
      <c r="Y54" s="50"/>
      <c r="Z54" s="119"/>
      <c r="AA54" s="45">
        <f t="shared" si="178"/>
        <v>541170.43000000005</v>
      </c>
      <c r="AB54" s="28"/>
      <c r="AC54" s="21" t="s">
        <v>40</v>
      </c>
      <c r="AD54" s="16">
        <v>2273</v>
      </c>
      <c r="AE54" s="50">
        <f t="shared" si="107"/>
        <v>541170.43000000005</v>
      </c>
      <c r="AF54" s="50"/>
      <c r="AG54" s="119">
        <v>42320.29</v>
      </c>
      <c r="AH54" s="45">
        <f t="shared" si="179"/>
        <v>498850.14000000007</v>
      </c>
      <c r="AJ54" s="21" t="s">
        <v>40</v>
      </c>
      <c r="AK54" s="16">
        <v>2273</v>
      </c>
      <c r="AL54" s="50">
        <f t="shared" si="108"/>
        <v>498850.14000000007</v>
      </c>
      <c r="AM54" s="50"/>
      <c r="AN54" s="119">
        <v>26886.720000000001</v>
      </c>
      <c r="AO54" s="45">
        <f t="shared" si="180"/>
        <v>471963.42000000004</v>
      </c>
      <c r="AQ54" s="21" t="s">
        <v>40</v>
      </c>
      <c r="AR54" s="16">
        <v>2273</v>
      </c>
      <c r="AS54" s="50">
        <f t="shared" si="109"/>
        <v>471963.42000000004</v>
      </c>
      <c r="AT54" s="50"/>
      <c r="AU54" s="119"/>
      <c r="AV54" s="45">
        <f t="shared" si="181"/>
        <v>471963.42000000004</v>
      </c>
      <c r="AX54" s="21" t="s">
        <v>40</v>
      </c>
      <c r="AY54" s="16">
        <v>2273</v>
      </c>
      <c r="AZ54" s="50">
        <f t="shared" si="110"/>
        <v>471963.42000000004</v>
      </c>
      <c r="BA54" s="50"/>
      <c r="BB54" s="50"/>
      <c r="BC54" s="45">
        <f t="shared" si="182"/>
        <v>471963.42000000004</v>
      </c>
      <c r="BE54" s="21" t="s">
        <v>40</v>
      </c>
      <c r="BF54" s="16">
        <v>2273</v>
      </c>
      <c r="BG54" s="50">
        <f t="shared" si="111"/>
        <v>471963.42000000004</v>
      </c>
      <c r="BH54" s="50"/>
      <c r="BI54" s="50"/>
      <c r="BJ54" s="45">
        <f t="shared" si="183"/>
        <v>471963.42000000004</v>
      </c>
      <c r="BL54" s="21" t="s">
        <v>40</v>
      </c>
      <c r="BM54" s="16">
        <v>2273</v>
      </c>
      <c r="BN54" s="50">
        <f t="shared" si="112"/>
        <v>471963.42000000004</v>
      </c>
      <c r="BO54" s="50"/>
      <c r="BP54" s="50"/>
      <c r="BQ54" s="45">
        <f t="shared" si="184"/>
        <v>471963.42000000004</v>
      </c>
      <c r="BS54" s="21" t="s">
        <v>40</v>
      </c>
      <c r="BT54" s="16">
        <v>2273</v>
      </c>
      <c r="BU54" s="50">
        <f t="shared" si="113"/>
        <v>471963.42000000004</v>
      </c>
      <c r="BV54" s="50"/>
      <c r="BW54" s="50"/>
      <c r="BX54" s="45">
        <f t="shared" si="185"/>
        <v>471963.42000000004</v>
      </c>
      <c r="BZ54" s="21" t="s">
        <v>40</v>
      </c>
      <c r="CA54" s="16">
        <v>2273</v>
      </c>
      <c r="CB54" s="50">
        <f t="shared" si="114"/>
        <v>471963.42000000004</v>
      </c>
      <c r="CC54" s="50"/>
      <c r="CD54" s="50"/>
      <c r="CE54" s="45">
        <f t="shared" si="186"/>
        <v>471963.42000000004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75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176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177"/>
        <v>0</v>
      </c>
      <c r="U55" s="28"/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178"/>
        <v>0</v>
      </c>
      <c r="AB55" s="28"/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179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180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181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50"/>
      <c r="BC55" s="45">
        <f t="shared" si="182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50"/>
      <c r="BJ55" s="45">
        <f t="shared" si="183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50"/>
      <c r="BQ55" s="45">
        <f t="shared" si="184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185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186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11555</v>
      </c>
      <c r="D56" s="49"/>
      <c r="E56" s="119"/>
      <c r="F56" s="45">
        <f>C56+D56-E56</f>
        <v>11555</v>
      </c>
      <c r="H56" s="21" t="s">
        <v>36</v>
      </c>
      <c r="I56" s="16">
        <v>2275</v>
      </c>
      <c r="J56" s="50">
        <f>F56</f>
        <v>11555</v>
      </c>
      <c r="K56" s="119">
        <v>305</v>
      </c>
      <c r="L56" s="119">
        <v>300.86</v>
      </c>
      <c r="M56" s="45">
        <f>J56+K56-L56</f>
        <v>11559.14</v>
      </c>
      <c r="O56" s="21" t="s">
        <v>36</v>
      </c>
      <c r="P56" s="16">
        <v>2275</v>
      </c>
      <c r="Q56" s="50">
        <f>M56</f>
        <v>11559.14</v>
      </c>
      <c r="R56" s="49"/>
      <c r="S56" s="119"/>
      <c r="T56" s="45">
        <f>Q56+R56-S56</f>
        <v>11559.14</v>
      </c>
      <c r="U56" s="28"/>
      <c r="V56" s="21" t="s">
        <v>36</v>
      </c>
      <c r="W56" s="16">
        <v>2275</v>
      </c>
      <c r="X56" s="50">
        <f>T56</f>
        <v>11559.14</v>
      </c>
      <c r="Y56" s="49"/>
      <c r="Z56" s="119"/>
      <c r="AA56" s="45">
        <f>X56+Y56-Z56</f>
        <v>11559.14</v>
      </c>
      <c r="AB56" s="28"/>
      <c r="AC56" s="21" t="s">
        <v>36</v>
      </c>
      <c r="AD56" s="16">
        <v>2275</v>
      </c>
      <c r="AE56" s="50">
        <f>AA56</f>
        <v>11559.14</v>
      </c>
      <c r="AF56" s="49"/>
      <c r="AG56" s="119">
        <v>859.38</v>
      </c>
      <c r="AH56" s="45">
        <f>AE56+AF56-AG56</f>
        <v>10699.76</v>
      </c>
      <c r="AJ56" s="21" t="s">
        <v>36</v>
      </c>
      <c r="AK56" s="16">
        <v>2275</v>
      </c>
      <c r="AL56" s="50">
        <f>AH56</f>
        <v>10699.76</v>
      </c>
      <c r="AM56" s="49"/>
      <c r="AN56" s="119">
        <v>581.66999999999996</v>
      </c>
      <c r="AO56" s="45">
        <f>AL56+AM56-AN56</f>
        <v>10118.09</v>
      </c>
      <c r="AQ56" s="21" t="s">
        <v>36</v>
      </c>
      <c r="AR56" s="16">
        <v>2275</v>
      </c>
      <c r="AS56" s="50">
        <f>AO56</f>
        <v>10118.09</v>
      </c>
      <c r="AT56" s="49"/>
      <c r="AU56" s="119"/>
      <c r="AV56" s="45">
        <f>AS56+AT56-AU56</f>
        <v>10118.09</v>
      </c>
      <c r="AX56" s="21" t="s">
        <v>36</v>
      </c>
      <c r="AY56" s="16">
        <v>2275</v>
      </c>
      <c r="AZ56" s="50">
        <f>AV56</f>
        <v>10118.09</v>
      </c>
      <c r="BA56" s="49"/>
      <c r="BB56" s="49"/>
      <c r="BC56" s="45">
        <f>AZ56+BA56-BB56</f>
        <v>10118.09</v>
      </c>
      <c r="BE56" s="21" t="s">
        <v>36</v>
      </c>
      <c r="BF56" s="16">
        <v>2275</v>
      </c>
      <c r="BG56" s="50">
        <f>BC56</f>
        <v>10118.09</v>
      </c>
      <c r="BH56" s="49"/>
      <c r="BI56" s="49"/>
      <c r="BJ56" s="45">
        <f>BG56+BH56-BI56</f>
        <v>10118.09</v>
      </c>
      <c r="BL56" s="21" t="s">
        <v>36</v>
      </c>
      <c r="BM56" s="16">
        <v>2275</v>
      </c>
      <c r="BN56" s="50">
        <f>BJ56</f>
        <v>10118.09</v>
      </c>
      <c r="BO56" s="49"/>
      <c r="BP56" s="49"/>
      <c r="BQ56" s="45">
        <f>BN56+BO56-BP56</f>
        <v>10118.09</v>
      </c>
      <c r="BS56" s="21" t="s">
        <v>36</v>
      </c>
      <c r="BT56" s="16">
        <v>2275</v>
      </c>
      <c r="BU56" s="50">
        <f>BQ56</f>
        <v>10118.09</v>
      </c>
      <c r="BV56" s="49"/>
      <c r="BW56" s="49"/>
      <c r="BX56" s="45">
        <f>BU56+BV56-BW56</f>
        <v>10118.09</v>
      </c>
      <c r="BZ56" s="21" t="s">
        <v>36</v>
      </c>
      <c r="CA56" s="16">
        <v>2275</v>
      </c>
      <c r="CB56" s="50">
        <f>BX56</f>
        <v>10118.09</v>
      </c>
      <c r="CC56" s="49"/>
      <c r="CD56" s="49"/>
      <c r="CE56" s="45">
        <f>CB56+CC56-CD56</f>
        <v>10118.09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594</v>
      </c>
      <c r="D57" s="111">
        <f t="shared" ref="D57:E57" si="187">D58</f>
        <v>0</v>
      </c>
      <c r="E57" s="111">
        <f t="shared" si="187"/>
        <v>0</v>
      </c>
      <c r="F57" s="107">
        <f>C57+D57-E57</f>
        <v>594</v>
      </c>
      <c r="H57" s="109" t="s">
        <v>44</v>
      </c>
      <c r="I57" s="110">
        <v>2700</v>
      </c>
      <c r="J57" s="111">
        <f>J58</f>
        <v>594</v>
      </c>
      <c r="K57" s="111">
        <f t="shared" ref="K57:L57" si="188">K58</f>
        <v>0</v>
      </c>
      <c r="L57" s="111">
        <f t="shared" si="188"/>
        <v>0</v>
      </c>
      <c r="M57" s="107">
        <f>J57+K57-L57</f>
        <v>594</v>
      </c>
      <c r="O57" s="109" t="s">
        <v>44</v>
      </c>
      <c r="P57" s="110">
        <v>2700</v>
      </c>
      <c r="Q57" s="111">
        <f>Q58</f>
        <v>594</v>
      </c>
      <c r="R57" s="111">
        <f t="shared" ref="R57:S57" si="189">R58</f>
        <v>0</v>
      </c>
      <c r="S57" s="111">
        <f t="shared" si="189"/>
        <v>0</v>
      </c>
      <c r="T57" s="107">
        <f>Q57+R57-S57</f>
        <v>594</v>
      </c>
      <c r="V57" s="109" t="s">
        <v>44</v>
      </c>
      <c r="W57" s="110">
        <v>2700</v>
      </c>
      <c r="X57" s="111">
        <f>X58</f>
        <v>594</v>
      </c>
      <c r="Y57" s="111">
        <f t="shared" ref="Y57:Z57" si="190">Y58</f>
        <v>0</v>
      </c>
      <c r="Z57" s="111">
        <f t="shared" si="190"/>
        <v>0</v>
      </c>
      <c r="AA57" s="107">
        <f>X57+Y57-Z57</f>
        <v>594</v>
      </c>
      <c r="AC57" s="109" t="s">
        <v>44</v>
      </c>
      <c r="AD57" s="110">
        <v>2700</v>
      </c>
      <c r="AE57" s="111">
        <f>AE58</f>
        <v>594</v>
      </c>
      <c r="AF57" s="111">
        <f t="shared" ref="AF57:AG57" si="191">AF58</f>
        <v>0</v>
      </c>
      <c r="AG57" s="111">
        <f t="shared" si="191"/>
        <v>0</v>
      </c>
      <c r="AH57" s="107">
        <f>AE57+AF57-AG57</f>
        <v>594</v>
      </c>
      <c r="AJ57" s="109" t="s">
        <v>44</v>
      </c>
      <c r="AK57" s="110">
        <v>2700</v>
      </c>
      <c r="AL57" s="111">
        <f>AL58</f>
        <v>594</v>
      </c>
      <c r="AM57" s="111">
        <f t="shared" ref="AM57:AN57" si="192">AM58</f>
        <v>0</v>
      </c>
      <c r="AN57" s="111">
        <f t="shared" si="192"/>
        <v>0</v>
      </c>
      <c r="AO57" s="107">
        <f>AL57+AM57-AN57</f>
        <v>594</v>
      </c>
      <c r="AQ57" s="109" t="s">
        <v>44</v>
      </c>
      <c r="AR57" s="110">
        <v>2700</v>
      </c>
      <c r="AS57" s="111">
        <f>AS58</f>
        <v>594</v>
      </c>
      <c r="AT57" s="111">
        <f t="shared" ref="AT57:AU57" si="193">AT58</f>
        <v>0</v>
      </c>
      <c r="AU57" s="111">
        <f t="shared" si="193"/>
        <v>0</v>
      </c>
      <c r="AV57" s="107">
        <f>AS57+AT57-AU57</f>
        <v>594</v>
      </c>
      <c r="AX57" s="109" t="s">
        <v>44</v>
      </c>
      <c r="AY57" s="110">
        <v>2700</v>
      </c>
      <c r="AZ57" s="111">
        <f>AZ58</f>
        <v>594</v>
      </c>
      <c r="BA57" s="111">
        <f t="shared" ref="BA57:BB57" si="194">BA58</f>
        <v>0</v>
      </c>
      <c r="BB57" s="111">
        <f t="shared" si="194"/>
        <v>0</v>
      </c>
      <c r="BC57" s="107">
        <f>AZ57+BA57-BB57</f>
        <v>594</v>
      </c>
      <c r="BE57" s="109" t="s">
        <v>44</v>
      </c>
      <c r="BF57" s="110">
        <v>2700</v>
      </c>
      <c r="BG57" s="111">
        <f>BG58</f>
        <v>594</v>
      </c>
      <c r="BH57" s="111">
        <f t="shared" ref="BH57:BI57" si="195">BH58</f>
        <v>0</v>
      </c>
      <c r="BI57" s="111">
        <f t="shared" si="195"/>
        <v>0</v>
      </c>
      <c r="BJ57" s="107">
        <f>BG57+BH57-BI57</f>
        <v>594</v>
      </c>
      <c r="BL57" s="109" t="s">
        <v>44</v>
      </c>
      <c r="BM57" s="110">
        <v>2700</v>
      </c>
      <c r="BN57" s="111">
        <f>BN58</f>
        <v>594</v>
      </c>
      <c r="BO57" s="111">
        <f t="shared" ref="BO57:BP57" si="196">BO58</f>
        <v>0</v>
      </c>
      <c r="BP57" s="111">
        <f t="shared" si="196"/>
        <v>0</v>
      </c>
      <c r="BQ57" s="107">
        <f>BN57+BO57-BP57</f>
        <v>594</v>
      </c>
      <c r="BS57" s="109" t="s">
        <v>44</v>
      </c>
      <c r="BT57" s="110">
        <v>2700</v>
      </c>
      <c r="BU57" s="111">
        <f>BU58</f>
        <v>594</v>
      </c>
      <c r="BV57" s="111">
        <f t="shared" ref="BV57:BW57" si="197">BV58</f>
        <v>0</v>
      </c>
      <c r="BW57" s="111">
        <f t="shared" si="197"/>
        <v>0</v>
      </c>
      <c r="BX57" s="107">
        <f>BU57+BV57-BW57</f>
        <v>594</v>
      </c>
      <c r="BZ57" s="109" t="s">
        <v>44</v>
      </c>
      <c r="CA57" s="110">
        <v>2700</v>
      </c>
      <c r="CB57" s="111">
        <f>CB58</f>
        <v>594</v>
      </c>
      <c r="CC57" s="111">
        <f t="shared" ref="CC57:CD57" si="198">CC58</f>
        <v>0</v>
      </c>
      <c r="CD57" s="111">
        <f t="shared" si="198"/>
        <v>0</v>
      </c>
      <c r="CE57" s="107">
        <f>CB57+CC57-CD57</f>
        <v>594</v>
      </c>
    </row>
    <row r="58" spans="1:83" s="27" customFormat="1" ht="15.75" customHeight="1" thickBot="1">
      <c r="A58" s="21" t="s">
        <v>46</v>
      </c>
      <c r="B58" s="16">
        <v>2730</v>
      </c>
      <c r="C58" s="50">
        <v>594</v>
      </c>
      <c r="D58" s="50"/>
      <c r="E58" s="50"/>
      <c r="F58" s="45">
        <f t="shared" si="175"/>
        <v>594</v>
      </c>
      <c r="H58" s="21" t="s">
        <v>46</v>
      </c>
      <c r="I58" s="16">
        <v>2730</v>
      </c>
      <c r="J58" s="50">
        <f t="shared" si="104"/>
        <v>594</v>
      </c>
      <c r="K58" s="50"/>
      <c r="L58" s="50"/>
      <c r="M58" s="45">
        <f t="shared" si="176"/>
        <v>594</v>
      </c>
      <c r="O58" s="21" t="s">
        <v>46</v>
      </c>
      <c r="P58" s="16">
        <v>2730</v>
      </c>
      <c r="Q58" s="50">
        <f t="shared" si="105"/>
        <v>594</v>
      </c>
      <c r="R58" s="50"/>
      <c r="S58" s="50"/>
      <c r="T58" s="45">
        <f t="shared" si="177"/>
        <v>594</v>
      </c>
      <c r="U58" s="28"/>
      <c r="V58" s="21" t="s">
        <v>46</v>
      </c>
      <c r="W58" s="16">
        <v>2730</v>
      </c>
      <c r="X58" s="50">
        <f t="shared" si="106"/>
        <v>594</v>
      </c>
      <c r="Y58" s="50"/>
      <c r="Z58" s="50"/>
      <c r="AA58" s="45">
        <f t="shared" si="178"/>
        <v>594</v>
      </c>
      <c r="AB58" s="28"/>
      <c r="AC58" s="21" t="s">
        <v>46</v>
      </c>
      <c r="AD58" s="16">
        <v>2730</v>
      </c>
      <c r="AE58" s="50">
        <f t="shared" si="107"/>
        <v>594</v>
      </c>
      <c r="AF58" s="50"/>
      <c r="AG58" s="50"/>
      <c r="AH58" s="45">
        <f t="shared" si="179"/>
        <v>594</v>
      </c>
      <c r="AJ58" s="21" t="s">
        <v>46</v>
      </c>
      <c r="AK58" s="16">
        <v>2730</v>
      </c>
      <c r="AL58" s="50">
        <f t="shared" si="108"/>
        <v>594</v>
      </c>
      <c r="AM58" s="50"/>
      <c r="AN58" s="50"/>
      <c r="AO58" s="45">
        <f t="shared" si="180"/>
        <v>594</v>
      </c>
      <c r="AQ58" s="21" t="s">
        <v>46</v>
      </c>
      <c r="AR58" s="16">
        <v>2730</v>
      </c>
      <c r="AS58" s="50">
        <f t="shared" si="109"/>
        <v>594</v>
      </c>
      <c r="AT58" s="50"/>
      <c r="AU58" s="50"/>
      <c r="AV58" s="45">
        <f t="shared" si="181"/>
        <v>594</v>
      </c>
      <c r="AX58" s="21" t="s">
        <v>46</v>
      </c>
      <c r="AY58" s="16">
        <v>2730</v>
      </c>
      <c r="AZ58" s="50">
        <f t="shared" si="110"/>
        <v>594</v>
      </c>
      <c r="BA58" s="50"/>
      <c r="BB58" s="50"/>
      <c r="BC58" s="45">
        <f t="shared" si="182"/>
        <v>594</v>
      </c>
      <c r="BE58" s="21" t="s">
        <v>46</v>
      </c>
      <c r="BF58" s="16">
        <v>2730</v>
      </c>
      <c r="BG58" s="50">
        <f t="shared" si="111"/>
        <v>594</v>
      </c>
      <c r="BH58" s="50"/>
      <c r="BI58" s="50"/>
      <c r="BJ58" s="45">
        <f t="shared" si="183"/>
        <v>594</v>
      </c>
      <c r="BL58" s="21" t="s">
        <v>46</v>
      </c>
      <c r="BM58" s="16">
        <v>2730</v>
      </c>
      <c r="BN58" s="50">
        <f t="shared" si="112"/>
        <v>594</v>
      </c>
      <c r="BO58" s="50"/>
      <c r="BP58" s="50"/>
      <c r="BQ58" s="45">
        <f t="shared" si="184"/>
        <v>594</v>
      </c>
      <c r="BS58" s="21" t="s">
        <v>46</v>
      </c>
      <c r="BT58" s="16">
        <v>2730</v>
      </c>
      <c r="BU58" s="50">
        <f t="shared" si="113"/>
        <v>594</v>
      </c>
      <c r="BV58" s="50"/>
      <c r="BW58" s="50"/>
      <c r="BX58" s="45">
        <f t="shared" si="185"/>
        <v>594</v>
      </c>
      <c r="BZ58" s="21" t="s">
        <v>46</v>
      </c>
      <c r="CA58" s="16">
        <v>2730</v>
      </c>
      <c r="CB58" s="50">
        <f t="shared" si="114"/>
        <v>594</v>
      </c>
      <c r="CC58" s="50"/>
      <c r="CD58" s="50"/>
      <c r="CE58" s="45">
        <f t="shared" si="186"/>
        <v>594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F59" si="199">D60</f>
        <v>0</v>
      </c>
      <c r="E59" s="99">
        <f t="shared" si="199"/>
        <v>0</v>
      </c>
      <c r="F59" s="99">
        <f t="shared" si="199"/>
        <v>0</v>
      </c>
      <c r="H59" s="97" t="s">
        <v>48</v>
      </c>
      <c r="I59" s="98">
        <v>3000</v>
      </c>
      <c r="J59" s="99">
        <f>J60</f>
        <v>0</v>
      </c>
      <c r="K59" s="99">
        <f t="shared" ref="K59:M59" si="200">K60</f>
        <v>0</v>
      </c>
      <c r="L59" s="99">
        <f t="shared" si="200"/>
        <v>0</v>
      </c>
      <c r="M59" s="99">
        <f t="shared" si="200"/>
        <v>0</v>
      </c>
      <c r="O59" s="97" t="s">
        <v>48</v>
      </c>
      <c r="P59" s="98">
        <v>3000</v>
      </c>
      <c r="Q59" s="99">
        <f>Q60</f>
        <v>0</v>
      </c>
      <c r="R59" s="99">
        <f t="shared" ref="R59:T59" si="201">R60</f>
        <v>0</v>
      </c>
      <c r="S59" s="99">
        <f t="shared" si="201"/>
        <v>0</v>
      </c>
      <c r="T59" s="99">
        <f t="shared" si="201"/>
        <v>0</v>
      </c>
      <c r="V59" s="97" t="s">
        <v>48</v>
      </c>
      <c r="W59" s="98">
        <v>3000</v>
      </c>
      <c r="X59" s="99">
        <f>X60</f>
        <v>0</v>
      </c>
      <c r="Y59" s="99">
        <f t="shared" ref="Y59:AA59" si="202">Y60</f>
        <v>0</v>
      </c>
      <c r="Z59" s="99">
        <f t="shared" si="202"/>
        <v>0</v>
      </c>
      <c r="AA59" s="99">
        <f t="shared" si="202"/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H59" si="203">AF60</f>
        <v>0</v>
      </c>
      <c r="AG59" s="99">
        <f t="shared" si="203"/>
        <v>0</v>
      </c>
      <c r="AH59" s="99">
        <f t="shared" si="203"/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O59" si="204">AM60</f>
        <v>0</v>
      </c>
      <c r="AN59" s="99">
        <f t="shared" si="204"/>
        <v>0</v>
      </c>
      <c r="AO59" s="99">
        <f t="shared" si="204"/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V59" si="205">AT60</f>
        <v>20000</v>
      </c>
      <c r="AU59" s="99">
        <f t="shared" si="205"/>
        <v>0</v>
      </c>
      <c r="AV59" s="99">
        <f t="shared" si="205"/>
        <v>20000</v>
      </c>
      <c r="AX59" s="97" t="s">
        <v>48</v>
      </c>
      <c r="AY59" s="98">
        <v>3000</v>
      </c>
      <c r="AZ59" s="99">
        <f>AZ60</f>
        <v>20000</v>
      </c>
      <c r="BA59" s="99">
        <f t="shared" ref="BA59:BC59" si="206">BA60</f>
        <v>0</v>
      </c>
      <c r="BB59" s="99">
        <f t="shared" si="206"/>
        <v>0</v>
      </c>
      <c r="BC59" s="99">
        <f t="shared" si="206"/>
        <v>20000</v>
      </c>
      <c r="BE59" s="97" t="s">
        <v>48</v>
      </c>
      <c r="BF59" s="98">
        <v>3000</v>
      </c>
      <c r="BG59" s="99">
        <f>BG60</f>
        <v>20000</v>
      </c>
      <c r="BH59" s="99">
        <f t="shared" ref="BH59:BJ59" si="207">BH60</f>
        <v>81108</v>
      </c>
      <c r="BI59" s="99">
        <f t="shared" si="207"/>
        <v>0</v>
      </c>
      <c r="BJ59" s="99">
        <f t="shared" si="207"/>
        <v>101108</v>
      </c>
      <c r="BL59" s="97" t="s">
        <v>48</v>
      </c>
      <c r="BM59" s="98">
        <v>3000</v>
      </c>
      <c r="BN59" s="99">
        <f>BN60</f>
        <v>101108</v>
      </c>
      <c r="BO59" s="99">
        <f t="shared" ref="BO59:BQ59" si="208">BO60</f>
        <v>0</v>
      </c>
      <c r="BP59" s="99">
        <f t="shared" si="208"/>
        <v>0</v>
      </c>
      <c r="BQ59" s="99">
        <f t="shared" si="208"/>
        <v>101108</v>
      </c>
      <c r="BS59" s="97" t="s">
        <v>48</v>
      </c>
      <c r="BT59" s="98">
        <v>3000</v>
      </c>
      <c r="BU59" s="99">
        <f>BU60</f>
        <v>101108</v>
      </c>
      <c r="BV59" s="99">
        <f t="shared" ref="BV59:BX59" si="209">BV60</f>
        <v>0</v>
      </c>
      <c r="BW59" s="99">
        <f t="shared" si="209"/>
        <v>0</v>
      </c>
      <c r="BX59" s="99">
        <f t="shared" si="209"/>
        <v>101108</v>
      </c>
      <c r="BZ59" s="97" t="s">
        <v>48</v>
      </c>
      <c r="CA59" s="98">
        <v>3000</v>
      </c>
      <c r="CB59" s="99">
        <f>CB60</f>
        <v>101108</v>
      </c>
      <c r="CC59" s="99">
        <f t="shared" ref="CC59:CE59" si="210">CC60</f>
        <v>0</v>
      </c>
      <c r="CD59" s="99">
        <f t="shared" si="210"/>
        <v>0</v>
      </c>
      <c r="CE59" s="99">
        <f t="shared" si="210"/>
        <v>101108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11">SUM(D61:D66)</f>
        <v>0</v>
      </c>
      <c r="E60" s="61">
        <f t="shared" si="211"/>
        <v>0</v>
      </c>
      <c r="F60" s="47">
        <f t="shared" ref="F60" si="212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13">SUM(K61:K66)</f>
        <v>0</v>
      </c>
      <c r="L60" s="61">
        <f t="shared" si="213"/>
        <v>0</v>
      </c>
      <c r="M60" s="47">
        <f t="shared" ref="M60" si="214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15">SUM(R61:R66)</f>
        <v>0</v>
      </c>
      <c r="S60" s="61">
        <f t="shared" si="215"/>
        <v>0</v>
      </c>
      <c r="T60" s="47">
        <f t="shared" ref="T60" si="216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17">SUM(Y61:Y66)</f>
        <v>0</v>
      </c>
      <c r="Z60" s="61">
        <f t="shared" si="217"/>
        <v>0</v>
      </c>
      <c r="AA60" s="47">
        <f t="shared" ref="AA60" si="218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219">SUM(AF61:AF66)</f>
        <v>0</v>
      </c>
      <c r="AG60" s="61">
        <f t="shared" si="219"/>
        <v>0</v>
      </c>
      <c r="AH60" s="47">
        <f t="shared" ref="AH60" si="220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221">SUM(AM61:AM66)</f>
        <v>0</v>
      </c>
      <c r="AN60" s="61">
        <f t="shared" si="221"/>
        <v>0</v>
      </c>
      <c r="AO60" s="47">
        <f t="shared" ref="AO60" si="222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223">SUM(AT61:AT66)</f>
        <v>20000</v>
      </c>
      <c r="AU60" s="61">
        <f t="shared" si="223"/>
        <v>0</v>
      </c>
      <c r="AV60" s="47">
        <f t="shared" ref="AV60" si="224">AS60+AT60-AU60</f>
        <v>20000</v>
      </c>
      <c r="AX60" s="29" t="s">
        <v>51</v>
      </c>
      <c r="AY60" s="30">
        <v>3100</v>
      </c>
      <c r="AZ60" s="61">
        <f>SUM(AZ61:AZ66)</f>
        <v>20000</v>
      </c>
      <c r="BA60" s="61">
        <f t="shared" ref="BA60:BB60" si="225">SUM(BA61:BA66)</f>
        <v>0</v>
      </c>
      <c r="BB60" s="61">
        <f t="shared" si="225"/>
        <v>0</v>
      </c>
      <c r="BC60" s="47">
        <f t="shared" ref="BC60" si="226">AZ60+BA60-BB60</f>
        <v>20000</v>
      </c>
      <c r="BE60" s="29" t="s">
        <v>51</v>
      </c>
      <c r="BF60" s="30">
        <v>3100</v>
      </c>
      <c r="BG60" s="61">
        <f>SUM(BG61:BG66)</f>
        <v>20000</v>
      </c>
      <c r="BH60" s="61">
        <f t="shared" ref="BH60:BI60" si="227">SUM(BH61:BH66)</f>
        <v>81108</v>
      </c>
      <c r="BI60" s="61">
        <f t="shared" si="227"/>
        <v>0</v>
      </c>
      <c r="BJ60" s="47">
        <f t="shared" ref="BJ60" si="228">BG60+BH60-BI60</f>
        <v>101108</v>
      </c>
      <c r="BL60" s="29" t="s">
        <v>51</v>
      </c>
      <c r="BM60" s="30">
        <v>3100</v>
      </c>
      <c r="BN60" s="61">
        <f>SUM(BN61:BN66)</f>
        <v>101108</v>
      </c>
      <c r="BO60" s="61">
        <f t="shared" ref="BO60:BP60" si="229">SUM(BO61:BO66)</f>
        <v>0</v>
      </c>
      <c r="BP60" s="61">
        <f t="shared" si="229"/>
        <v>0</v>
      </c>
      <c r="BQ60" s="47">
        <f t="shared" ref="BQ60" si="230">BN60+BO60-BP60</f>
        <v>101108</v>
      </c>
      <c r="BS60" s="29" t="s">
        <v>51</v>
      </c>
      <c r="BT60" s="30">
        <v>3100</v>
      </c>
      <c r="BU60" s="61">
        <f>SUM(BU61:BU66)</f>
        <v>101108</v>
      </c>
      <c r="BV60" s="61">
        <f t="shared" ref="BV60:BW60" si="231">SUM(BV61:BV66)</f>
        <v>0</v>
      </c>
      <c r="BW60" s="61">
        <f t="shared" si="231"/>
        <v>0</v>
      </c>
      <c r="BX60" s="47">
        <f t="shared" ref="BX60" si="232">BU60+BV60-BW60</f>
        <v>101108</v>
      </c>
      <c r="BZ60" s="29" t="s">
        <v>51</v>
      </c>
      <c r="CA60" s="30">
        <v>3100</v>
      </c>
      <c r="CB60" s="61">
        <f>SUM(CB61:CB66)</f>
        <v>101108</v>
      </c>
      <c r="CC60" s="61">
        <f t="shared" ref="CC60:CD60" si="233">SUM(CC61:CC66)</f>
        <v>0</v>
      </c>
      <c r="CD60" s="61">
        <f t="shared" si="233"/>
        <v>0</v>
      </c>
      <c r="CE60" s="47">
        <f t="shared" ref="CE60" si="234">CB60+CC60-CD60</f>
        <v>101108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75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176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177"/>
        <v>0</v>
      </c>
      <c r="U61" s="28"/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178"/>
        <v>0</v>
      </c>
      <c r="AB61" s="28"/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179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180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181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182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183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184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185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186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175"/>
        <v>0</v>
      </c>
      <c r="H62" s="34" t="s">
        <v>143</v>
      </c>
      <c r="I62" s="16">
        <v>3110</v>
      </c>
      <c r="J62" s="41">
        <f t="shared" si="104"/>
        <v>0</v>
      </c>
      <c r="K62" s="50"/>
      <c r="L62" s="50"/>
      <c r="M62" s="45">
        <f t="shared" si="176"/>
        <v>0</v>
      </c>
      <c r="O62" s="34" t="s">
        <v>143</v>
      </c>
      <c r="P62" s="16">
        <v>3110</v>
      </c>
      <c r="Q62" s="41">
        <f t="shared" si="105"/>
        <v>0</v>
      </c>
      <c r="R62" s="50"/>
      <c r="S62" s="50"/>
      <c r="T62" s="45">
        <f t="shared" si="177"/>
        <v>0</v>
      </c>
      <c r="V62" s="34" t="s">
        <v>143</v>
      </c>
      <c r="W62" s="16">
        <v>3110</v>
      </c>
      <c r="X62" s="41">
        <f t="shared" si="106"/>
        <v>0</v>
      </c>
      <c r="Y62" s="50"/>
      <c r="Z62" s="50"/>
      <c r="AA62" s="45">
        <f t="shared" si="178"/>
        <v>0</v>
      </c>
      <c r="AC62" s="34" t="s">
        <v>143</v>
      </c>
      <c r="AD62" s="16">
        <v>3110</v>
      </c>
      <c r="AE62" s="41">
        <f t="shared" si="107"/>
        <v>0</v>
      </c>
      <c r="AF62" s="50"/>
      <c r="AG62" s="50"/>
      <c r="AH62" s="45">
        <f t="shared" si="179"/>
        <v>0</v>
      </c>
      <c r="AJ62" s="34" t="s">
        <v>143</v>
      </c>
      <c r="AK62" s="16">
        <v>3110</v>
      </c>
      <c r="AL62" s="41">
        <f t="shared" si="108"/>
        <v>0</v>
      </c>
      <c r="AM62" s="50"/>
      <c r="AN62" s="50"/>
      <c r="AO62" s="45">
        <f t="shared" si="180"/>
        <v>0</v>
      </c>
      <c r="AQ62" s="34" t="s">
        <v>143</v>
      </c>
      <c r="AR62" s="16">
        <v>3110</v>
      </c>
      <c r="AS62" s="41">
        <f t="shared" si="109"/>
        <v>0</v>
      </c>
      <c r="AT62" s="50">
        <f>8000+12000</f>
        <v>20000</v>
      </c>
      <c r="AU62" s="50"/>
      <c r="AV62" s="45">
        <f t="shared" si="181"/>
        <v>20000</v>
      </c>
      <c r="AX62" s="34" t="s">
        <v>143</v>
      </c>
      <c r="AY62" s="16">
        <v>3110</v>
      </c>
      <c r="AZ62" s="41">
        <f t="shared" si="110"/>
        <v>20000</v>
      </c>
      <c r="BA62" s="50"/>
      <c r="BB62" s="50"/>
      <c r="BC62" s="45">
        <f t="shared" si="182"/>
        <v>20000</v>
      </c>
      <c r="BE62" s="34" t="s">
        <v>143</v>
      </c>
      <c r="BF62" s="16">
        <v>3110</v>
      </c>
      <c r="BG62" s="41">
        <f t="shared" si="111"/>
        <v>20000</v>
      </c>
      <c r="BH62" s="50"/>
      <c r="BI62" s="50"/>
      <c r="BJ62" s="45">
        <f t="shared" si="183"/>
        <v>20000</v>
      </c>
      <c r="BL62" s="34" t="s">
        <v>143</v>
      </c>
      <c r="BM62" s="16">
        <v>3110</v>
      </c>
      <c r="BN62" s="41">
        <f t="shared" si="112"/>
        <v>20000</v>
      </c>
      <c r="BO62" s="50"/>
      <c r="BP62" s="50"/>
      <c r="BQ62" s="45">
        <f t="shared" si="184"/>
        <v>20000</v>
      </c>
      <c r="BS62" s="34" t="s">
        <v>143</v>
      </c>
      <c r="BT62" s="16">
        <v>3110</v>
      </c>
      <c r="BU62" s="41">
        <f t="shared" si="113"/>
        <v>20000</v>
      </c>
      <c r="BV62" s="50"/>
      <c r="BW62" s="50"/>
      <c r="BX62" s="45">
        <f t="shared" si="185"/>
        <v>20000</v>
      </c>
      <c r="BZ62" s="34" t="s">
        <v>143</v>
      </c>
      <c r="CA62" s="16">
        <v>3110</v>
      </c>
      <c r="CB62" s="41">
        <f t="shared" si="114"/>
        <v>20000</v>
      </c>
      <c r="CC62" s="50"/>
      <c r="CD62" s="50"/>
      <c r="CE62" s="45">
        <f t="shared" si="186"/>
        <v>20000</v>
      </c>
    </row>
    <row r="63" spans="1:83" s="88" customFormat="1" ht="15.75" customHeight="1" thickBot="1">
      <c r="A63" s="34" t="s">
        <v>144</v>
      </c>
      <c r="B63" s="16">
        <v>3110</v>
      </c>
      <c r="C63" s="50"/>
      <c r="D63" s="50"/>
      <c r="E63" s="50"/>
      <c r="F63" s="45">
        <f t="shared" si="175"/>
        <v>0</v>
      </c>
      <c r="H63" s="34" t="s">
        <v>144</v>
      </c>
      <c r="I63" s="16">
        <v>3110</v>
      </c>
      <c r="J63" s="41">
        <f t="shared" si="104"/>
        <v>0</v>
      </c>
      <c r="K63" s="50"/>
      <c r="L63" s="50"/>
      <c r="M63" s="45">
        <f t="shared" si="176"/>
        <v>0</v>
      </c>
      <c r="O63" s="34" t="s">
        <v>144</v>
      </c>
      <c r="P63" s="16">
        <v>3110</v>
      </c>
      <c r="Q63" s="41">
        <f t="shared" si="105"/>
        <v>0</v>
      </c>
      <c r="R63" s="50"/>
      <c r="S63" s="50"/>
      <c r="T63" s="45">
        <f t="shared" si="177"/>
        <v>0</v>
      </c>
      <c r="V63" s="34" t="s">
        <v>144</v>
      </c>
      <c r="W63" s="16">
        <v>3110</v>
      </c>
      <c r="X63" s="41">
        <f t="shared" si="106"/>
        <v>0</v>
      </c>
      <c r="Y63" s="50"/>
      <c r="Z63" s="50"/>
      <c r="AA63" s="45">
        <f t="shared" si="178"/>
        <v>0</v>
      </c>
      <c r="AC63" s="34" t="s">
        <v>144</v>
      </c>
      <c r="AD63" s="16">
        <v>3110</v>
      </c>
      <c r="AE63" s="41">
        <f t="shared" si="107"/>
        <v>0</v>
      </c>
      <c r="AF63" s="50"/>
      <c r="AG63" s="50"/>
      <c r="AH63" s="45">
        <f t="shared" si="179"/>
        <v>0</v>
      </c>
      <c r="AJ63" s="34" t="s">
        <v>144</v>
      </c>
      <c r="AK63" s="16">
        <v>3110</v>
      </c>
      <c r="AL63" s="41">
        <f t="shared" si="108"/>
        <v>0</v>
      </c>
      <c r="AM63" s="50"/>
      <c r="AN63" s="50"/>
      <c r="AO63" s="45">
        <f t="shared" si="180"/>
        <v>0</v>
      </c>
      <c r="AQ63" s="34" t="s">
        <v>144</v>
      </c>
      <c r="AR63" s="16">
        <v>3110</v>
      </c>
      <c r="AS63" s="41">
        <f t="shared" si="109"/>
        <v>0</v>
      </c>
      <c r="AT63" s="50"/>
      <c r="AU63" s="50"/>
      <c r="AV63" s="45">
        <f t="shared" si="181"/>
        <v>0</v>
      </c>
      <c r="AX63" s="34" t="s">
        <v>144</v>
      </c>
      <c r="AY63" s="16">
        <v>3110</v>
      </c>
      <c r="AZ63" s="41">
        <f t="shared" si="110"/>
        <v>0</v>
      </c>
      <c r="BA63" s="50"/>
      <c r="BB63" s="50"/>
      <c r="BC63" s="45">
        <f t="shared" si="182"/>
        <v>0</v>
      </c>
      <c r="BE63" s="34" t="s">
        <v>144</v>
      </c>
      <c r="BF63" s="16">
        <v>3110</v>
      </c>
      <c r="BG63" s="41">
        <f t="shared" si="111"/>
        <v>0</v>
      </c>
      <c r="BH63" s="50"/>
      <c r="BI63" s="50"/>
      <c r="BJ63" s="45">
        <f t="shared" si="183"/>
        <v>0</v>
      </c>
      <c r="BL63" s="34" t="s">
        <v>144</v>
      </c>
      <c r="BM63" s="16">
        <v>3110</v>
      </c>
      <c r="BN63" s="41">
        <f t="shared" si="112"/>
        <v>0</v>
      </c>
      <c r="BO63" s="50"/>
      <c r="BP63" s="50"/>
      <c r="BQ63" s="45">
        <f t="shared" si="184"/>
        <v>0</v>
      </c>
      <c r="BS63" s="34" t="s">
        <v>144</v>
      </c>
      <c r="BT63" s="16">
        <v>3110</v>
      </c>
      <c r="BU63" s="41">
        <f t="shared" si="113"/>
        <v>0</v>
      </c>
      <c r="BV63" s="50"/>
      <c r="BW63" s="50"/>
      <c r="BX63" s="45">
        <f t="shared" si="185"/>
        <v>0</v>
      </c>
      <c r="BZ63" s="34" t="s">
        <v>144</v>
      </c>
      <c r="CA63" s="16">
        <v>3110</v>
      </c>
      <c r="CB63" s="41">
        <f t="shared" si="114"/>
        <v>0</v>
      </c>
      <c r="CC63" s="50"/>
      <c r="CD63" s="50"/>
      <c r="CE63" s="45">
        <f t="shared" si="186"/>
        <v>0</v>
      </c>
    </row>
    <row r="64" spans="1:83" s="88" customFormat="1" ht="15.75" customHeight="1" thickBot="1">
      <c r="A64" s="34" t="s">
        <v>145</v>
      </c>
      <c r="B64" s="16">
        <v>3110</v>
      </c>
      <c r="C64" s="50"/>
      <c r="D64" s="50"/>
      <c r="E64" s="50"/>
      <c r="F64" s="45">
        <f t="shared" si="175"/>
        <v>0</v>
      </c>
      <c r="H64" s="34" t="s">
        <v>145</v>
      </c>
      <c r="I64" s="16">
        <v>3110</v>
      </c>
      <c r="J64" s="41">
        <f t="shared" si="104"/>
        <v>0</v>
      </c>
      <c r="K64" s="50"/>
      <c r="L64" s="50"/>
      <c r="M64" s="45">
        <f t="shared" si="176"/>
        <v>0</v>
      </c>
      <c r="O64" s="34" t="s">
        <v>145</v>
      </c>
      <c r="P64" s="16">
        <v>3110</v>
      </c>
      <c r="Q64" s="41">
        <f t="shared" si="105"/>
        <v>0</v>
      </c>
      <c r="R64" s="50"/>
      <c r="S64" s="50"/>
      <c r="T64" s="45">
        <f t="shared" si="177"/>
        <v>0</v>
      </c>
      <c r="V64" s="34" t="s">
        <v>145</v>
      </c>
      <c r="W64" s="16">
        <v>3110</v>
      </c>
      <c r="X64" s="41">
        <f t="shared" si="106"/>
        <v>0</v>
      </c>
      <c r="Y64" s="50"/>
      <c r="Z64" s="50"/>
      <c r="AA64" s="45">
        <f t="shared" si="178"/>
        <v>0</v>
      </c>
      <c r="AC64" s="34" t="s">
        <v>145</v>
      </c>
      <c r="AD64" s="16">
        <v>3110</v>
      </c>
      <c r="AE64" s="41">
        <f t="shared" si="107"/>
        <v>0</v>
      </c>
      <c r="AF64" s="50"/>
      <c r="AG64" s="50"/>
      <c r="AH64" s="45">
        <f t="shared" si="179"/>
        <v>0</v>
      </c>
      <c r="AJ64" s="34" t="s">
        <v>145</v>
      </c>
      <c r="AK64" s="16">
        <v>3110</v>
      </c>
      <c r="AL64" s="41">
        <f t="shared" si="108"/>
        <v>0</v>
      </c>
      <c r="AM64" s="50"/>
      <c r="AN64" s="50"/>
      <c r="AO64" s="45">
        <f t="shared" si="180"/>
        <v>0</v>
      </c>
      <c r="AQ64" s="34" t="s">
        <v>145</v>
      </c>
      <c r="AR64" s="16">
        <v>3110</v>
      </c>
      <c r="AS64" s="41">
        <f t="shared" si="109"/>
        <v>0</v>
      </c>
      <c r="AT64" s="50"/>
      <c r="AU64" s="50"/>
      <c r="AV64" s="45">
        <f t="shared" si="181"/>
        <v>0</v>
      </c>
      <c r="AX64" s="34" t="s">
        <v>145</v>
      </c>
      <c r="AY64" s="16">
        <v>3110</v>
      </c>
      <c r="AZ64" s="41">
        <f t="shared" si="110"/>
        <v>0</v>
      </c>
      <c r="BA64" s="50"/>
      <c r="BB64" s="50"/>
      <c r="BC64" s="45">
        <f t="shared" si="182"/>
        <v>0</v>
      </c>
      <c r="BE64" s="34" t="s">
        <v>145</v>
      </c>
      <c r="BF64" s="16">
        <v>3110</v>
      </c>
      <c r="BG64" s="41">
        <f t="shared" si="111"/>
        <v>0</v>
      </c>
      <c r="BH64" s="50">
        <v>81108</v>
      </c>
      <c r="BI64" s="50"/>
      <c r="BJ64" s="45">
        <f t="shared" si="183"/>
        <v>81108</v>
      </c>
      <c r="BL64" s="34" t="s">
        <v>145</v>
      </c>
      <c r="BM64" s="16">
        <v>3110</v>
      </c>
      <c r="BN64" s="41">
        <f t="shared" si="112"/>
        <v>81108</v>
      </c>
      <c r="BO64" s="50"/>
      <c r="BP64" s="50"/>
      <c r="BQ64" s="45">
        <f t="shared" si="184"/>
        <v>81108</v>
      </c>
      <c r="BS64" s="34" t="s">
        <v>145</v>
      </c>
      <c r="BT64" s="16">
        <v>3110</v>
      </c>
      <c r="BU64" s="41">
        <f t="shared" si="113"/>
        <v>81108</v>
      </c>
      <c r="BV64" s="50"/>
      <c r="BW64" s="50"/>
      <c r="BX64" s="45">
        <f t="shared" si="185"/>
        <v>81108</v>
      </c>
      <c r="BZ64" s="34" t="s">
        <v>145</v>
      </c>
      <c r="CA64" s="16">
        <v>3110</v>
      </c>
      <c r="CB64" s="41">
        <f t="shared" si="114"/>
        <v>81108</v>
      </c>
      <c r="CC64" s="50"/>
      <c r="CD64" s="50"/>
      <c r="CE64" s="45">
        <f t="shared" si="186"/>
        <v>81108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75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176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177"/>
        <v>0</v>
      </c>
      <c r="U65" s="28"/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178"/>
        <v>0</v>
      </c>
      <c r="AB65" s="28"/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179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180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181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182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183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184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185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186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75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176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177"/>
        <v>0</v>
      </c>
      <c r="U66" s="28"/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178"/>
        <v>0</v>
      </c>
      <c r="AB66" s="28"/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179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180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181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182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183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184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185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186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/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2:28" s="27" customFormat="1" ht="15.75" customHeight="1"/>
    <row r="82" spans="22:28" s="27" customFormat="1"/>
    <row r="83" spans="22:28" s="27" customFormat="1" ht="15.75" customHeight="1"/>
    <row r="84" spans="22:28" s="27" customFormat="1" ht="15.75" customHeight="1"/>
    <row r="85" spans="22:28" s="27" customFormat="1" ht="15.75" customHeight="1"/>
    <row r="86" spans="22:28" s="27" customFormat="1" ht="15.75" customHeight="1"/>
    <row r="87" spans="22:28" s="27" customFormat="1" ht="15.75" customHeight="1"/>
    <row r="88" spans="22:28" s="27" customFormat="1" ht="15.75" customHeight="1"/>
    <row r="89" spans="22:28" s="27" customFormat="1" ht="15.75" customHeight="1"/>
    <row r="90" spans="22:28" s="27" customFormat="1" ht="15.75" customHeight="1"/>
    <row r="91" spans="22:28" s="27" customFormat="1" ht="15.75" customHeight="1"/>
    <row r="92" spans="22:28" s="27" customFormat="1" ht="15.75" customHeight="1"/>
    <row r="93" spans="22:28" s="27" customFormat="1" ht="15.75" customHeight="1"/>
    <row r="94" spans="22:28" s="27" customFormat="1" ht="15.75" customHeight="1">
      <c r="V94"/>
      <c r="W94"/>
      <c r="X94"/>
      <c r="Y94"/>
      <c r="Z94"/>
      <c r="AA94"/>
      <c r="AB94"/>
    </row>
    <row r="95" spans="22:28" s="27" customFormat="1" ht="15.75" customHeight="1">
      <c r="V95"/>
      <c r="W95"/>
      <c r="X95"/>
      <c r="Y95"/>
      <c r="Z95"/>
      <c r="AA95"/>
      <c r="AB95"/>
    </row>
    <row r="96" spans="22:28" s="27" customFormat="1" ht="15.75" customHeight="1">
      <c r="V96"/>
      <c r="W96"/>
      <c r="X96"/>
      <c r="Y96"/>
      <c r="Z96"/>
      <c r="AA96"/>
      <c r="AB96"/>
    </row>
    <row r="97" spans="22:28" s="27" customFormat="1" ht="15.75" customHeight="1">
      <c r="V97"/>
      <c r="W97"/>
      <c r="X97"/>
      <c r="Y97"/>
      <c r="Z97"/>
      <c r="AA97"/>
      <c r="AB97"/>
    </row>
    <row r="98" spans="22:28" s="27" customFormat="1" ht="15.75" customHeight="1">
      <c r="V98" s="28"/>
      <c r="W98" s="28"/>
      <c r="X98" s="28"/>
      <c r="Y98" s="28"/>
      <c r="Z98" s="28"/>
      <c r="AA98" s="28"/>
      <c r="AB98" s="28"/>
    </row>
    <row r="99" spans="22:28" s="27" customFormat="1" ht="15.75" customHeight="1">
      <c r="V99" s="28"/>
      <c r="W99" s="28"/>
      <c r="X99" s="28"/>
      <c r="Y99" s="28"/>
      <c r="Z99" s="28"/>
      <c r="AA99" s="28"/>
      <c r="AB99" s="28"/>
    </row>
    <row r="100" spans="22:28" s="27" customFormat="1" ht="15.75" customHeight="1">
      <c r="V100" s="28"/>
      <c r="W100" s="28"/>
      <c r="X100" s="28"/>
      <c r="Y100" s="28"/>
      <c r="Z100" s="28"/>
      <c r="AA100" s="28"/>
      <c r="AB100" s="28"/>
    </row>
    <row r="101" spans="22:28" s="27" customFormat="1" ht="15.75" customHeight="1">
      <c r="V101" s="28"/>
      <c r="W101" s="28"/>
      <c r="X101" s="28"/>
      <c r="Y101" s="28"/>
      <c r="Z101" s="28"/>
      <c r="AA101" s="28"/>
      <c r="AB101" s="28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25.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15.75" customHeight="1"/>
    <row r="107" spans="22:28" s="27" customFormat="1" ht="42.6" customHeight="1"/>
    <row r="108" spans="22:28" s="27" customFormat="1" ht="15.75" customHeight="1"/>
    <row r="109" spans="22:28" s="28" customFormat="1" ht="15.75" customHeight="1"/>
    <row r="110" spans="22:28" s="28" customFormat="1" ht="36" customHeight="1"/>
    <row r="111" spans="22:28" s="28" customFormat="1" ht="15.75" customHeight="1"/>
    <row r="112" spans="22:28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25.5" customHeight="1"/>
    <row r="144" s="28" customFormat="1" ht="15.75" customHeight="1"/>
    <row r="145" spans="22:28" s="27" customFormat="1" ht="15.75" customHeight="1"/>
    <row r="146" spans="22:28" s="27" customFormat="1" ht="39" customHeight="1"/>
    <row r="147" spans="22:28" s="27" customFormat="1" ht="15.75" customHeight="1"/>
    <row r="148" spans="22:28" s="28" customFormat="1" ht="15.75" customHeight="1">
      <c r="V148" s="27"/>
      <c r="W148" s="27"/>
      <c r="X148" s="27"/>
      <c r="Y148" s="27"/>
      <c r="Z148" s="27"/>
      <c r="AA148" s="27"/>
      <c r="AB148" s="27"/>
    </row>
    <row r="149" spans="22:28" s="28" customFormat="1" ht="36" customHeight="1">
      <c r="V149" s="27"/>
      <c r="W149" s="27"/>
      <c r="X149" s="27"/>
      <c r="Y149" s="27"/>
      <c r="Z149" s="27"/>
      <c r="AA149" s="27"/>
      <c r="AB149" s="27"/>
    </row>
    <row r="150" spans="22:28" s="28" customFormat="1" ht="15.75" customHeight="1">
      <c r="V150" s="27"/>
      <c r="W150" s="27"/>
      <c r="X150" s="27"/>
      <c r="Y150" s="27"/>
      <c r="Z150" s="27"/>
      <c r="AA150" s="27"/>
      <c r="AB150" s="27"/>
    </row>
    <row r="151" spans="22:28" s="28" customFormat="1" ht="15.75" customHeight="1">
      <c r="V151" s="27"/>
      <c r="W151" s="27"/>
      <c r="X151" s="27"/>
      <c r="Y151" s="27"/>
      <c r="Z151" s="27"/>
      <c r="AA151" s="27"/>
      <c r="AB151" s="27"/>
    </row>
    <row r="152" spans="22:28" s="32" customFormat="1" ht="15.75" customHeight="1">
      <c r="V152" s="27"/>
      <c r="W152" s="27"/>
      <c r="X152" s="27"/>
      <c r="Y152" s="27"/>
      <c r="Z152" s="27"/>
      <c r="AA152" s="27"/>
      <c r="AB152" s="27"/>
    </row>
    <row r="153" spans="22:28" s="32" customFormat="1" ht="15.75" customHeight="1">
      <c r="V153" s="27"/>
      <c r="W153" s="27"/>
      <c r="X153" s="27"/>
      <c r="Y153" s="27"/>
      <c r="Z153" s="27"/>
      <c r="AA153" s="27"/>
      <c r="AB153" s="27"/>
    </row>
    <row r="154" spans="22:28" s="32" customFormat="1" ht="15.75" customHeight="1">
      <c r="V154" s="27"/>
      <c r="W154" s="27"/>
      <c r="X154" s="27"/>
      <c r="Y154" s="27"/>
      <c r="Z154" s="27"/>
      <c r="AA154" s="27"/>
      <c r="AB154" s="27"/>
    </row>
    <row r="155" spans="22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22:28" s="28" customFormat="1" ht="15.75" customHeight="1">
      <c r="V156" s="27"/>
      <c r="W156" s="27"/>
      <c r="X156" s="27"/>
      <c r="Y156" s="27"/>
      <c r="Z156" s="27"/>
      <c r="AA156" s="27"/>
      <c r="AB156" s="27"/>
    </row>
    <row r="157" spans="22:28" s="28" customFormat="1" ht="15.75" customHeight="1">
      <c r="V157" s="27"/>
      <c r="W157" s="27"/>
      <c r="X157" s="27"/>
      <c r="Y157" s="27"/>
      <c r="Z157" s="27"/>
      <c r="AA157" s="27"/>
      <c r="AB157" s="27"/>
    </row>
    <row r="158" spans="22:28" s="28" customFormat="1" ht="15.75" customHeight="1">
      <c r="V158" s="27"/>
      <c r="W158" s="27"/>
      <c r="X158" s="27"/>
      <c r="Y158" s="27"/>
      <c r="Z158" s="27"/>
      <c r="AA158" s="27"/>
      <c r="AB158" s="27"/>
    </row>
    <row r="159" spans="22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22:28" s="28" customFormat="1">
      <c r="V160" s="27"/>
      <c r="W160" s="27"/>
      <c r="X160" s="27"/>
      <c r="Y160" s="27"/>
      <c r="Z160" s="27"/>
      <c r="AA160" s="27"/>
      <c r="AB160" s="27"/>
    </row>
    <row r="161" spans="8:14" s="28" customFormat="1" ht="15.75" customHeight="1"/>
    <row r="162" spans="8:14" s="28" customFormat="1" ht="15.75" customHeight="1"/>
    <row r="163" spans="8:14" s="28" customFormat="1" ht="15.75" customHeight="1"/>
    <row r="164" spans="8:14" s="28" customFormat="1" ht="15.75" customHeight="1"/>
    <row r="165" spans="8:14" s="28" customFormat="1" ht="15.75" customHeight="1"/>
    <row r="166" spans="8:14" s="28" customFormat="1" ht="15.75" customHeight="1"/>
    <row r="167" spans="8:14" s="28" customFormat="1" ht="15.75" customHeight="1"/>
    <row r="168" spans="8:14" s="28" customFormat="1" ht="15.75" customHeight="1"/>
    <row r="169" spans="8:14" s="28" customFormat="1" ht="15.75" customHeight="1"/>
    <row r="170" spans="8:14" s="28" customFormat="1" ht="15.75" customHeight="1"/>
    <row r="171" spans="8:14" s="28" customFormat="1" ht="15.75" customHeight="1"/>
    <row r="172" spans="8:14" s="28" customFormat="1" ht="15.75" customHeight="1"/>
    <row r="173" spans="8:14" s="28" customFormat="1" ht="15.75" customHeight="1"/>
    <row r="174" spans="8:14" s="28" customFormat="1" ht="15.75" customHeight="1"/>
    <row r="175" spans="8:14" s="28" customFormat="1" ht="15.75" customHeight="1"/>
    <row r="176" spans="8:14" s="28" customFormat="1" ht="15.75" customHeight="1">
      <c r="H176"/>
      <c r="I176"/>
      <c r="J176"/>
      <c r="K176"/>
      <c r="L176"/>
      <c r="M176"/>
      <c r="N176"/>
    </row>
    <row r="177" spans="8:14" s="28" customFormat="1" ht="15.75" customHeight="1">
      <c r="H177"/>
      <c r="I177"/>
      <c r="J177"/>
      <c r="K177"/>
      <c r="L177"/>
      <c r="M177"/>
      <c r="N177"/>
    </row>
    <row r="178" spans="8:14" s="28" customFormat="1" ht="15.75" customHeight="1">
      <c r="H178"/>
      <c r="I178"/>
      <c r="J178"/>
      <c r="K178"/>
      <c r="L178"/>
      <c r="M178"/>
      <c r="N178"/>
    </row>
    <row r="179" spans="8:14" s="28" customFormat="1" ht="15.75" customHeight="1">
      <c r="H179"/>
      <c r="I179"/>
      <c r="J179"/>
      <c r="K179"/>
      <c r="L179"/>
      <c r="M179"/>
      <c r="N179"/>
    </row>
    <row r="180" spans="8:14" s="28" customFormat="1" ht="15.75" customHeight="1">
      <c r="H180"/>
      <c r="I180"/>
      <c r="J180"/>
      <c r="K180"/>
      <c r="L180"/>
      <c r="M180"/>
      <c r="N180"/>
    </row>
    <row r="181" spans="8:14" s="28" customFormat="1" ht="15.75" customHeight="1">
      <c r="H181"/>
      <c r="I181"/>
      <c r="J181"/>
      <c r="K181"/>
      <c r="L181"/>
      <c r="M181"/>
      <c r="N181"/>
    </row>
    <row r="182" spans="8:14" s="28" customFormat="1" ht="25.5" customHeight="1">
      <c r="H182"/>
      <c r="I182"/>
      <c r="J182"/>
      <c r="K182"/>
      <c r="L182"/>
      <c r="M182"/>
      <c r="N182"/>
    </row>
    <row r="183" spans="8:14" s="28" customFormat="1" ht="15.75" customHeight="1">
      <c r="H183"/>
      <c r="I183"/>
      <c r="J183"/>
      <c r="K183"/>
      <c r="L183"/>
      <c r="M183"/>
      <c r="N183"/>
    </row>
    <row r="184" spans="8:14" s="27" customFormat="1" ht="15.75" customHeight="1">
      <c r="H184"/>
      <c r="I184"/>
      <c r="J184"/>
      <c r="K184"/>
      <c r="L184"/>
      <c r="M184"/>
      <c r="N184"/>
    </row>
    <row r="185" spans="8:14" s="27" customFormat="1" ht="43.15" customHeight="1">
      <c r="H185"/>
      <c r="I185"/>
      <c r="J185"/>
      <c r="K185"/>
      <c r="L185"/>
      <c r="M185"/>
      <c r="N185"/>
    </row>
    <row r="186" spans="8:14" s="27" customFormat="1" ht="20.25" customHeight="1">
      <c r="H186"/>
      <c r="I186"/>
      <c r="J186"/>
      <c r="K186"/>
      <c r="L186"/>
      <c r="M186"/>
      <c r="N186"/>
    </row>
    <row r="187" spans="8:14" s="27" customFormat="1" ht="16.149999999999999" customHeight="1">
      <c r="H187"/>
      <c r="I187"/>
      <c r="J187"/>
      <c r="K187"/>
      <c r="L187"/>
      <c r="M187"/>
      <c r="N187"/>
    </row>
    <row r="188" spans="8:14" s="27" customFormat="1" ht="48" customHeight="1">
      <c r="H188"/>
      <c r="I188"/>
      <c r="J188"/>
      <c r="K188"/>
      <c r="L188"/>
      <c r="M188"/>
      <c r="N188"/>
    </row>
    <row r="189" spans="8:14" s="27" customFormat="1" ht="15.75" customHeight="1">
      <c r="H189"/>
      <c r="I189"/>
      <c r="J189"/>
      <c r="K189"/>
      <c r="L189"/>
      <c r="M189"/>
      <c r="N189"/>
    </row>
    <row r="190" spans="8:14" s="27" customFormat="1" ht="15.75" customHeight="1">
      <c r="H190"/>
      <c r="I190"/>
      <c r="J190"/>
      <c r="K190"/>
      <c r="L190"/>
      <c r="M190"/>
      <c r="N190"/>
    </row>
    <row r="191" spans="8:14" s="27" customFormat="1" ht="50.45" customHeight="1">
      <c r="H191"/>
      <c r="I191"/>
      <c r="J191"/>
      <c r="K191"/>
      <c r="L191"/>
      <c r="M191"/>
      <c r="N191"/>
    </row>
    <row r="192" spans="8:14" s="27" customFormat="1" ht="15.75" customHeight="1">
      <c r="H192"/>
      <c r="I192"/>
      <c r="J192"/>
      <c r="K192"/>
      <c r="L192"/>
      <c r="M192"/>
      <c r="N192"/>
    </row>
    <row r="193" spans="8:14" s="27" customFormat="1" ht="15.75" customHeight="1">
      <c r="H193"/>
      <c r="I193"/>
      <c r="J193"/>
      <c r="K193"/>
      <c r="L193"/>
      <c r="M193"/>
      <c r="N193"/>
    </row>
    <row r="194" spans="8:14" s="27" customFormat="1" ht="44.45" customHeight="1">
      <c r="H194"/>
      <c r="I194"/>
      <c r="J194"/>
      <c r="K194"/>
      <c r="L194"/>
      <c r="M194"/>
      <c r="N194"/>
    </row>
    <row r="195" spans="8:14" s="27" customFormat="1" ht="15.75" customHeight="1">
      <c r="H195"/>
      <c r="I195"/>
      <c r="J195"/>
      <c r="K195"/>
      <c r="L195"/>
      <c r="M195"/>
      <c r="N195"/>
    </row>
    <row r="196" spans="8:14" s="27" customFormat="1" ht="15.75" customHeight="1">
      <c r="H196"/>
      <c r="I196"/>
      <c r="J196"/>
      <c r="K196"/>
      <c r="L196"/>
      <c r="M196"/>
      <c r="N196"/>
    </row>
    <row r="197" spans="8:14" s="27" customFormat="1" ht="46.9" customHeight="1">
      <c r="H197"/>
      <c r="I197"/>
      <c r="J197"/>
      <c r="K197"/>
      <c r="L197"/>
      <c r="M197"/>
      <c r="N197"/>
    </row>
    <row r="198" spans="8:14" s="27" customFormat="1" ht="15.75" customHeight="1">
      <c r="H198"/>
      <c r="I198"/>
      <c r="J198"/>
      <c r="K198"/>
      <c r="L198"/>
      <c r="M198"/>
      <c r="N198"/>
    </row>
    <row r="199" spans="8:14" s="27" customFormat="1" ht="15.75" customHeight="1">
      <c r="H199"/>
      <c r="I199"/>
      <c r="J199"/>
      <c r="K199"/>
      <c r="L199"/>
      <c r="M199"/>
      <c r="N199"/>
    </row>
    <row r="200" spans="8:14" s="27" customFormat="1" ht="51" customHeight="1">
      <c r="H200"/>
      <c r="I200"/>
      <c r="J200"/>
      <c r="K200"/>
      <c r="L200"/>
      <c r="M200"/>
      <c r="N200"/>
    </row>
    <row r="201" spans="8:14" s="27" customFormat="1" ht="15.75" customHeight="1">
      <c r="H201"/>
      <c r="I201"/>
      <c r="J201"/>
      <c r="K201"/>
      <c r="L201"/>
      <c r="M201"/>
      <c r="N201"/>
    </row>
    <row r="202" spans="8:14" s="27" customFormat="1" ht="15.75" customHeight="1">
      <c r="H202"/>
      <c r="I202"/>
      <c r="J202"/>
      <c r="K202"/>
      <c r="L202"/>
      <c r="M202"/>
      <c r="N202"/>
    </row>
    <row r="203" spans="8:14" s="27" customFormat="1" ht="61.15" customHeight="1">
      <c r="H203"/>
      <c r="I203"/>
      <c r="J203"/>
      <c r="K203"/>
      <c r="L203"/>
      <c r="M203"/>
      <c r="N203"/>
    </row>
    <row r="204" spans="8:14" s="27" customFormat="1" ht="15.75" customHeight="1">
      <c r="H204"/>
      <c r="I204"/>
      <c r="J204"/>
      <c r="K204"/>
      <c r="L204"/>
      <c r="M204"/>
      <c r="N204"/>
    </row>
    <row r="205" spans="8:14" s="27" customFormat="1" ht="15.75" customHeight="1">
      <c r="H205"/>
      <c r="I205"/>
      <c r="J205"/>
      <c r="K205"/>
      <c r="L205"/>
      <c r="M205"/>
      <c r="N205"/>
    </row>
    <row r="206" spans="8:14" s="27" customFormat="1" ht="61.15" customHeight="1">
      <c r="H206"/>
      <c r="I206"/>
      <c r="J206"/>
      <c r="K206"/>
      <c r="L206"/>
      <c r="M206"/>
      <c r="N206"/>
    </row>
    <row r="207" spans="8:14" s="27" customFormat="1" ht="15.75" customHeight="1">
      <c r="H207"/>
      <c r="I207"/>
      <c r="J207"/>
      <c r="K207"/>
      <c r="L207"/>
      <c r="M207"/>
      <c r="N207"/>
    </row>
    <row r="208" spans="8:14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CF869"/>
  <sheetViews>
    <sheetView view="pageBreakPreview" topLeftCell="AL28" zoomScaleNormal="80" zoomScaleSheetLayoutView="100" workbookViewId="0">
      <selection activeCell="AU45" sqref="AU4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3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113</v>
      </c>
      <c r="B8" s="137"/>
      <c r="C8" s="137"/>
      <c r="D8" s="137"/>
      <c r="E8" s="137"/>
      <c r="F8" s="137"/>
      <c r="G8" s="137"/>
      <c r="H8" s="136" t="s">
        <v>113</v>
      </c>
      <c r="I8" s="137"/>
      <c r="J8" s="137"/>
      <c r="K8" s="137"/>
      <c r="L8" s="137"/>
      <c r="M8" s="137"/>
      <c r="N8" s="137"/>
      <c r="O8" s="136" t="s">
        <v>113</v>
      </c>
      <c r="P8" s="137"/>
      <c r="Q8" s="137"/>
      <c r="R8" s="137"/>
      <c r="S8" s="137"/>
      <c r="T8" s="137"/>
      <c r="U8" s="137"/>
      <c r="V8" s="136" t="s">
        <v>113</v>
      </c>
      <c r="W8" s="137"/>
      <c r="X8" s="137"/>
      <c r="Y8" s="137"/>
      <c r="Z8" s="137"/>
      <c r="AA8" s="137"/>
      <c r="AB8" s="137"/>
      <c r="AC8" s="136" t="s">
        <v>113</v>
      </c>
      <c r="AD8" s="137"/>
      <c r="AE8" s="137"/>
      <c r="AF8" s="137"/>
      <c r="AG8" s="137"/>
      <c r="AH8" s="137"/>
      <c r="AI8" s="137"/>
      <c r="AJ8" s="136" t="s">
        <v>113</v>
      </c>
      <c r="AK8" s="137"/>
      <c r="AL8" s="137"/>
      <c r="AM8" s="137"/>
      <c r="AN8" s="137"/>
      <c r="AO8" s="137"/>
      <c r="AP8" s="137"/>
      <c r="AQ8" s="136" t="s">
        <v>113</v>
      </c>
      <c r="AR8" s="137"/>
      <c r="AS8" s="137"/>
      <c r="AT8" s="137"/>
      <c r="AU8" s="137"/>
      <c r="AV8" s="137"/>
      <c r="AW8" s="137"/>
      <c r="AX8" s="136" t="s">
        <v>113</v>
      </c>
      <c r="AY8" s="137"/>
      <c r="AZ8" s="137"/>
      <c r="BA8" s="137"/>
      <c r="BB8" s="137"/>
      <c r="BC8" s="137"/>
      <c r="BD8" s="137"/>
      <c r="BE8" s="136" t="s">
        <v>113</v>
      </c>
      <c r="BF8" s="137"/>
      <c r="BG8" s="137"/>
      <c r="BH8" s="137"/>
      <c r="BI8" s="137"/>
      <c r="BJ8" s="137"/>
      <c r="BK8" s="137"/>
      <c r="BL8" s="136" t="s">
        <v>113</v>
      </c>
      <c r="BM8" s="137"/>
      <c r="BN8" s="137"/>
      <c r="BO8" s="137"/>
      <c r="BP8" s="137"/>
      <c r="BQ8" s="137"/>
      <c r="BR8" s="137"/>
      <c r="BS8" s="136" t="s">
        <v>113</v>
      </c>
      <c r="BT8" s="137"/>
      <c r="BU8" s="137"/>
      <c r="BV8" s="137"/>
      <c r="BW8" s="137"/>
      <c r="BX8" s="137"/>
      <c r="BY8" s="137"/>
      <c r="BZ8" s="136" t="s">
        <v>113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C22+C56</f>
        <v>1366467</v>
      </c>
      <c r="D21" s="102">
        <f t="shared" ref="D21:E21" si="0">D22+D58</f>
        <v>0</v>
      </c>
      <c r="E21" s="102">
        <f t="shared" si="0"/>
        <v>9369.93</v>
      </c>
      <c r="F21" s="102">
        <f>C21+D21-E21</f>
        <v>1357097.07</v>
      </c>
      <c r="G21" s="103"/>
      <c r="H21" s="100" t="s">
        <v>28</v>
      </c>
      <c r="I21" s="101" t="s">
        <v>29</v>
      </c>
      <c r="J21" s="102">
        <f>J22+J56</f>
        <v>1363343.69</v>
      </c>
      <c r="K21" s="102">
        <f t="shared" ref="K21:L21" si="1">K22+K58</f>
        <v>534</v>
      </c>
      <c r="L21" s="102">
        <f t="shared" si="1"/>
        <v>5549.48</v>
      </c>
      <c r="M21" s="102">
        <f>J21+K21-L21</f>
        <v>1358328.21</v>
      </c>
      <c r="O21" s="100" t="s">
        <v>28</v>
      </c>
      <c r="P21" s="101" t="s">
        <v>29</v>
      </c>
      <c r="Q21" s="102">
        <f>Q22+Q56</f>
        <v>1043714.89</v>
      </c>
      <c r="R21" s="102">
        <f t="shared" ref="R21:S21" si="2">R22+R58</f>
        <v>205000</v>
      </c>
      <c r="S21" s="102">
        <f t="shared" si="2"/>
        <v>5770.83</v>
      </c>
      <c r="T21" s="102">
        <f>Q21+R21-S21</f>
        <v>1242944.06</v>
      </c>
      <c r="V21" s="100" t="s">
        <v>28</v>
      </c>
      <c r="W21" s="101" t="s">
        <v>29</v>
      </c>
      <c r="X21" s="102">
        <f>X22+X56</f>
        <v>1199267.82</v>
      </c>
      <c r="Y21" s="102">
        <f t="shared" ref="Y21:Z21" si="3">Y22+Y58</f>
        <v>74000</v>
      </c>
      <c r="Z21" s="102">
        <f t="shared" si="3"/>
        <v>46309.48</v>
      </c>
      <c r="AA21" s="102">
        <f>X21+Y21-Z21</f>
        <v>1226958.3400000001</v>
      </c>
      <c r="AC21" s="100" t="s">
        <v>28</v>
      </c>
      <c r="AD21" s="101" t="s">
        <v>29</v>
      </c>
      <c r="AE21" s="102">
        <f>AE22+AE56</f>
        <v>933618.24000000011</v>
      </c>
      <c r="AF21" s="102">
        <f t="shared" ref="AF21:AG21" si="4">AF22+AF58</f>
        <v>0</v>
      </c>
      <c r="AG21" s="102">
        <f t="shared" si="4"/>
        <v>349881.8</v>
      </c>
      <c r="AH21" s="102">
        <f>AE21+AF21-AG21</f>
        <v>583736.44000000018</v>
      </c>
      <c r="AJ21" s="100" t="s">
        <v>28</v>
      </c>
      <c r="AK21" s="101" t="s">
        <v>29</v>
      </c>
      <c r="AL21" s="102">
        <f>AL22+AL56</f>
        <v>759273.48</v>
      </c>
      <c r="AM21" s="102">
        <f t="shared" ref="AM21:AN21" si="5">AM22+AM58</f>
        <v>0</v>
      </c>
      <c r="AN21" s="102">
        <f t="shared" si="5"/>
        <v>91539.650000000009</v>
      </c>
      <c r="AO21" s="102">
        <f>AL21+AM21-AN21</f>
        <v>667733.82999999996</v>
      </c>
      <c r="AQ21" s="100" t="s">
        <v>28</v>
      </c>
      <c r="AR21" s="101" t="s">
        <v>29</v>
      </c>
      <c r="AS21" s="102">
        <f>AS22+AS56</f>
        <v>715080.18</v>
      </c>
      <c r="AT21" s="102">
        <f t="shared" ref="AT21:AU21" si="6">AT22+AT58</f>
        <v>100000</v>
      </c>
      <c r="AU21" s="102">
        <f t="shared" si="6"/>
        <v>148580.54999999999</v>
      </c>
      <c r="AV21" s="102">
        <f>AS21+AT21-AU21</f>
        <v>666499.63000000012</v>
      </c>
      <c r="AX21" s="100" t="s">
        <v>28</v>
      </c>
      <c r="AY21" s="101" t="s">
        <v>29</v>
      </c>
      <c r="AZ21" s="102">
        <f>AZ22+AZ56</f>
        <v>691695.29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691695.29</v>
      </c>
      <c r="BE21" s="100" t="s">
        <v>28</v>
      </c>
      <c r="BF21" s="101" t="s">
        <v>29</v>
      </c>
      <c r="BG21" s="102">
        <f>BG22+BG56</f>
        <v>691695.29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691695.29</v>
      </c>
      <c r="BL21" s="100" t="s">
        <v>28</v>
      </c>
      <c r="BM21" s="101" t="s">
        <v>29</v>
      </c>
      <c r="BN21" s="102">
        <f>BN22+BN56</f>
        <v>691695.29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691695.29</v>
      </c>
      <c r="BS21" s="100" t="s">
        <v>28</v>
      </c>
      <c r="BT21" s="101" t="s">
        <v>29</v>
      </c>
      <c r="BU21" s="102">
        <f>BU22+BU56</f>
        <v>691695.29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691695.29</v>
      </c>
      <c r="BZ21" s="100" t="s">
        <v>28</v>
      </c>
      <c r="CA21" s="101" t="s">
        <v>29</v>
      </c>
      <c r="CB21" s="102">
        <f>CB22+CB56</f>
        <v>691695.29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691695.29</v>
      </c>
    </row>
    <row r="22" spans="1:84" s="96" customFormat="1" ht="36" customHeight="1" thickBot="1">
      <c r="A22" s="92" t="s">
        <v>121</v>
      </c>
      <c r="B22" s="93">
        <v>2000</v>
      </c>
      <c r="C22" s="94">
        <f>C23+C54</f>
        <v>1366467</v>
      </c>
      <c r="D22" s="94">
        <f t="shared" ref="D22:E22" si="12">D23+D56</f>
        <v>0</v>
      </c>
      <c r="E22" s="94">
        <f t="shared" si="12"/>
        <v>9369.93</v>
      </c>
      <c r="F22" s="95">
        <f t="shared" ref="F22:F24" si="13">C22+D22-E22</f>
        <v>1357097.07</v>
      </c>
      <c r="H22" s="92" t="s">
        <v>121</v>
      </c>
      <c r="I22" s="93">
        <v>2000</v>
      </c>
      <c r="J22" s="94">
        <f>J23+J54</f>
        <v>1363343.69</v>
      </c>
      <c r="K22" s="94">
        <f t="shared" ref="K22:L22" si="14">K23+K56</f>
        <v>534</v>
      </c>
      <c r="L22" s="94">
        <f t="shared" si="14"/>
        <v>5549.48</v>
      </c>
      <c r="M22" s="95">
        <f t="shared" ref="M22:M23" si="15">J22+K22-L22</f>
        <v>1358328.21</v>
      </c>
      <c r="O22" s="92" t="s">
        <v>121</v>
      </c>
      <c r="P22" s="93">
        <v>2000</v>
      </c>
      <c r="Q22" s="94">
        <f>Q23+Q54</f>
        <v>1043714.89</v>
      </c>
      <c r="R22" s="94">
        <f t="shared" ref="R22:S22" si="16">R23+R56</f>
        <v>205000</v>
      </c>
      <c r="S22" s="94">
        <f t="shared" si="16"/>
        <v>5770.83</v>
      </c>
      <c r="T22" s="95">
        <f t="shared" ref="T22:T24" si="17">Q22+R22-S22</f>
        <v>1242944.06</v>
      </c>
      <c r="V22" s="92" t="s">
        <v>121</v>
      </c>
      <c r="W22" s="93">
        <v>2000</v>
      </c>
      <c r="X22" s="94">
        <f>X23+X54</f>
        <v>1199267.82</v>
      </c>
      <c r="Y22" s="94">
        <f t="shared" ref="Y22:Z22" si="18">Y23+Y56</f>
        <v>74000</v>
      </c>
      <c r="Z22" s="94">
        <f t="shared" si="18"/>
        <v>46309.48</v>
      </c>
      <c r="AA22" s="95">
        <f t="shared" ref="AA22:AA24" si="19">X22+Y22-Z22</f>
        <v>1226958.3400000001</v>
      </c>
      <c r="AC22" s="92" t="s">
        <v>121</v>
      </c>
      <c r="AD22" s="93">
        <v>2000</v>
      </c>
      <c r="AE22" s="94">
        <f>AE23+AE54</f>
        <v>907618.24000000011</v>
      </c>
      <c r="AF22" s="94">
        <f t="shared" ref="AF22:AG22" si="20">AF23+AF56</f>
        <v>0</v>
      </c>
      <c r="AG22" s="94">
        <f t="shared" si="20"/>
        <v>349881.8</v>
      </c>
      <c r="AH22" s="95">
        <f t="shared" ref="AH22:AH24" si="21">AE22+AF22-AG22</f>
        <v>557736.44000000018</v>
      </c>
      <c r="AJ22" s="92" t="s">
        <v>121</v>
      </c>
      <c r="AK22" s="93">
        <v>2000</v>
      </c>
      <c r="AL22" s="94">
        <f>AL23+AL54</f>
        <v>733273.48</v>
      </c>
      <c r="AM22" s="94">
        <f t="shared" ref="AM22:AN22" si="22">AM23+AM56</f>
        <v>0</v>
      </c>
      <c r="AN22" s="94">
        <f t="shared" si="22"/>
        <v>91539.650000000009</v>
      </c>
      <c r="AO22" s="95">
        <f t="shared" ref="AO22:AO24" si="23">AL22+AM22-AN22</f>
        <v>641733.82999999996</v>
      </c>
      <c r="AQ22" s="92" t="s">
        <v>121</v>
      </c>
      <c r="AR22" s="93">
        <v>2000</v>
      </c>
      <c r="AS22" s="94">
        <f>AS23+AS54</f>
        <v>689080.18</v>
      </c>
      <c r="AT22" s="94">
        <f t="shared" ref="AT22:AU22" si="24">AT23+AT56</f>
        <v>100000</v>
      </c>
      <c r="AU22" s="94">
        <f t="shared" si="24"/>
        <v>148580.54999999999</v>
      </c>
      <c r="AV22" s="95">
        <f t="shared" ref="AV22:AV24" si="25">AS22+AT22-AU22</f>
        <v>640499.63000000012</v>
      </c>
      <c r="AX22" s="92" t="s">
        <v>121</v>
      </c>
      <c r="AY22" s="93">
        <v>2000</v>
      </c>
      <c r="AZ22" s="94">
        <f>AZ23+AZ54</f>
        <v>665695.29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665695.29</v>
      </c>
      <c r="BE22" s="92" t="s">
        <v>121</v>
      </c>
      <c r="BF22" s="93">
        <v>2000</v>
      </c>
      <c r="BG22" s="94">
        <f>BG23+BG54</f>
        <v>665695.29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665695.29</v>
      </c>
      <c r="BL22" s="92" t="s">
        <v>121</v>
      </c>
      <c r="BM22" s="93">
        <v>2000</v>
      </c>
      <c r="BN22" s="94">
        <f>BN23+BN54</f>
        <v>665695.29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665695.29</v>
      </c>
      <c r="BS22" s="92" t="s">
        <v>121</v>
      </c>
      <c r="BT22" s="93">
        <v>2000</v>
      </c>
      <c r="BU22" s="94">
        <f>BU23+BU54</f>
        <v>665695.29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665695.29</v>
      </c>
      <c r="BZ22" s="92" t="s">
        <v>121</v>
      </c>
      <c r="CA22" s="93">
        <v>2000</v>
      </c>
      <c r="CB22" s="94">
        <f>CB23+CB54</f>
        <v>665695.29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665695.29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C24+C30+C31+C48</f>
        <v>1365873</v>
      </c>
      <c r="D23" s="107">
        <f t="shared" ref="D23:E23" si="36">D24+D31+D32+D50</f>
        <v>0</v>
      </c>
      <c r="E23" s="107">
        <f t="shared" si="36"/>
        <v>9369.93</v>
      </c>
      <c r="F23" s="107">
        <f t="shared" si="13"/>
        <v>1356503.07</v>
      </c>
      <c r="H23" s="105" t="s">
        <v>30</v>
      </c>
      <c r="I23" s="106">
        <v>2200</v>
      </c>
      <c r="J23" s="107">
        <f>J24+J30+J31+J48</f>
        <v>1362749.69</v>
      </c>
      <c r="K23" s="107">
        <f t="shared" ref="K23:L23" si="37">K24+K31+K32+K50</f>
        <v>534</v>
      </c>
      <c r="L23" s="107">
        <f t="shared" si="37"/>
        <v>5549.48</v>
      </c>
      <c r="M23" s="107">
        <f t="shared" si="15"/>
        <v>1357734.21</v>
      </c>
      <c r="O23" s="105" t="s">
        <v>30</v>
      </c>
      <c r="P23" s="106">
        <v>2200</v>
      </c>
      <c r="Q23" s="107">
        <f>Q24+Q30+Q31+Q48</f>
        <v>1043120.89</v>
      </c>
      <c r="R23" s="107">
        <f t="shared" ref="R23:S23" si="38">R24+R31+R32+R50</f>
        <v>205000</v>
      </c>
      <c r="S23" s="107">
        <f t="shared" si="38"/>
        <v>5770.83</v>
      </c>
      <c r="T23" s="107">
        <f t="shared" si="17"/>
        <v>1242350.06</v>
      </c>
      <c r="V23" s="105" t="s">
        <v>30</v>
      </c>
      <c r="W23" s="106">
        <v>2200</v>
      </c>
      <c r="X23" s="107">
        <f>X24+X30+X31+X48</f>
        <v>1198673.82</v>
      </c>
      <c r="Y23" s="107">
        <f t="shared" ref="Y23:Z23" si="39">Y24+Y31+Y32+Y50</f>
        <v>48000</v>
      </c>
      <c r="Z23" s="107">
        <f t="shared" si="39"/>
        <v>46309.48</v>
      </c>
      <c r="AA23" s="107">
        <f t="shared" si="19"/>
        <v>1200364.3400000001</v>
      </c>
      <c r="AC23" s="105" t="s">
        <v>30</v>
      </c>
      <c r="AD23" s="106">
        <v>2200</v>
      </c>
      <c r="AE23" s="107">
        <f>AE24+AE30+AE31+AE48</f>
        <v>907024.24000000011</v>
      </c>
      <c r="AF23" s="107">
        <f t="shared" ref="AF23:AG23" si="40">AF24+AF31+AF32+AF50</f>
        <v>0</v>
      </c>
      <c r="AG23" s="107">
        <f t="shared" si="40"/>
        <v>349881.8</v>
      </c>
      <c r="AH23" s="107">
        <f t="shared" si="21"/>
        <v>557142.44000000018</v>
      </c>
      <c r="AJ23" s="105" t="s">
        <v>30</v>
      </c>
      <c r="AK23" s="106">
        <v>2200</v>
      </c>
      <c r="AL23" s="107">
        <f>AL24+AL30+AL31+AL48</f>
        <v>732679.48</v>
      </c>
      <c r="AM23" s="107">
        <f t="shared" ref="AM23:AN23" si="41">AM24+AM31+AM32+AM50</f>
        <v>0</v>
      </c>
      <c r="AN23" s="107">
        <f t="shared" si="41"/>
        <v>91539.650000000009</v>
      </c>
      <c r="AO23" s="107">
        <f t="shared" si="23"/>
        <v>641139.82999999996</v>
      </c>
      <c r="AQ23" s="105" t="s">
        <v>30</v>
      </c>
      <c r="AR23" s="106">
        <v>2200</v>
      </c>
      <c r="AS23" s="107">
        <f>AS24+AS30+AS31+AS48</f>
        <v>688486.18</v>
      </c>
      <c r="AT23" s="107">
        <f t="shared" ref="AT23:AU23" si="42">AT24+AT31+AT32+AT50</f>
        <v>100000</v>
      </c>
      <c r="AU23" s="107">
        <f t="shared" si="42"/>
        <v>148580.54999999999</v>
      </c>
      <c r="AV23" s="107">
        <f t="shared" si="25"/>
        <v>639905.63000000012</v>
      </c>
      <c r="AX23" s="105" t="s">
        <v>30</v>
      </c>
      <c r="AY23" s="106">
        <v>2200</v>
      </c>
      <c r="AZ23" s="107">
        <f>AZ24+AZ30+AZ31+AZ48</f>
        <v>665101.29</v>
      </c>
      <c r="BA23" s="107">
        <f t="shared" ref="BA23:BB23" si="43">BA24+BA31+BA32+BA50</f>
        <v>0</v>
      </c>
      <c r="BB23" s="107">
        <f t="shared" si="43"/>
        <v>0</v>
      </c>
      <c r="BC23" s="107">
        <f t="shared" si="27"/>
        <v>665101.29</v>
      </c>
      <c r="BE23" s="105" t="s">
        <v>30</v>
      </c>
      <c r="BF23" s="106">
        <v>2200</v>
      </c>
      <c r="BG23" s="107">
        <f>BG24+BG30+BG31+BG48</f>
        <v>665101.29</v>
      </c>
      <c r="BH23" s="107">
        <f t="shared" ref="BH23:BI23" si="44">BH24+BH31+BH32+BH50</f>
        <v>0</v>
      </c>
      <c r="BI23" s="107">
        <f t="shared" si="44"/>
        <v>0</v>
      </c>
      <c r="BJ23" s="107">
        <f t="shared" si="29"/>
        <v>665101.29</v>
      </c>
      <c r="BL23" s="105" t="s">
        <v>30</v>
      </c>
      <c r="BM23" s="106">
        <v>2200</v>
      </c>
      <c r="BN23" s="107">
        <f>BN24+BN30+BN31+BN48</f>
        <v>665101.29</v>
      </c>
      <c r="BO23" s="107">
        <f t="shared" ref="BO23:BP23" si="45">BO24+BO31+BO32+BO50</f>
        <v>0</v>
      </c>
      <c r="BP23" s="107">
        <f t="shared" si="45"/>
        <v>0</v>
      </c>
      <c r="BQ23" s="107">
        <f t="shared" si="31"/>
        <v>665101.29</v>
      </c>
      <c r="BS23" s="105" t="s">
        <v>30</v>
      </c>
      <c r="BT23" s="106">
        <v>2200</v>
      </c>
      <c r="BU23" s="107">
        <f>BU24+BU30+BU31+BU48</f>
        <v>665101.29</v>
      </c>
      <c r="BV23" s="107">
        <f t="shared" ref="BV23:BW23" si="46">BV24+BV31+BV32+BV50</f>
        <v>0</v>
      </c>
      <c r="BW23" s="107">
        <f t="shared" si="46"/>
        <v>0</v>
      </c>
      <c r="BX23" s="107">
        <f t="shared" si="33"/>
        <v>665101.29</v>
      </c>
      <c r="BZ23" s="105" t="s">
        <v>30</v>
      </c>
      <c r="CA23" s="106">
        <v>2200</v>
      </c>
      <c r="CB23" s="107">
        <f>CB24+CB30+CB31+CB48</f>
        <v>665101.29</v>
      </c>
      <c r="CC23" s="107">
        <f t="shared" ref="CC23:CD23" si="47">CC24+CC31+CC32+CC50</f>
        <v>0</v>
      </c>
      <c r="CD23" s="107">
        <f t="shared" si="47"/>
        <v>0</v>
      </c>
      <c r="CE23" s="107">
        <f t="shared" si="35"/>
        <v>665101.29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SUM(C25:C29)</f>
        <v>3300</v>
      </c>
      <c r="D24" s="43">
        <f t="shared" ref="D24:E24" si="48">SUM(D25:D31)</f>
        <v>0</v>
      </c>
      <c r="E24" s="43">
        <f t="shared" si="48"/>
        <v>3123.31</v>
      </c>
      <c r="F24" s="47">
        <f t="shared" si="13"/>
        <v>176.69000000000005</v>
      </c>
      <c r="H24" s="37" t="s">
        <v>31</v>
      </c>
      <c r="I24" s="42">
        <v>2210</v>
      </c>
      <c r="J24" s="43">
        <f>SUM(J25:J29)</f>
        <v>3300</v>
      </c>
      <c r="K24" s="43">
        <f t="shared" ref="K24:L24" si="49">SUM(K25:K31)</f>
        <v>267</v>
      </c>
      <c r="L24" s="123">
        <f t="shared" si="49"/>
        <v>1361.29</v>
      </c>
      <c r="M24" s="47">
        <f>J24+K24-L24</f>
        <v>2205.71</v>
      </c>
      <c r="O24" s="37" t="s">
        <v>31</v>
      </c>
      <c r="P24" s="42">
        <v>2210</v>
      </c>
      <c r="Q24" s="43">
        <f>SUM(Q25:Q29)</f>
        <v>3300</v>
      </c>
      <c r="R24" s="43">
        <f t="shared" ref="R24:S24" si="50">SUM(R25:R31)</f>
        <v>160000</v>
      </c>
      <c r="S24" s="43">
        <f t="shared" si="50"/>
        <v>1323.76</v>
      </c>
      <c r="T24" s="47">
        <f t="shared" si="17"/>
        <v>161976.24</v>
      </c>
      <c r="V24" s="37" t="s">
        <v>31</v>
      </c>
      <c r="W24" s="42">
        <v>2210</v>
      </c>
      <c r="X24" s="43">
        <f>SUM(X25:X29)</f>
        <v>118300</v>
      </c>
      <c r="Y24" s="43">
        <f t="shared" ref="Y24:Z24" si="51">SUM(Y25:Y31)</f>
        <v>48000</v>
      </c>
      <c r="Z24" s="43">
        <f t="shared" si="51"/>
        <v>21741.29</v>
      </c>
      <c r="AA24" s="47">
        <f t="shared" si="19"/>
        <v>144558.71</v>
      </c>
      <c r="AC24" s="37" t="s">
        <v>31</v>
      </c>
      <c r="AD24" s="42">
        <v>2210</v>
      </c>
      <c r="AE24" s="43">
        <f>SUM(AE25:AE29)</f>
        <v>166300</v>
      </c>
      <c r="AF24" s="43">
        <f t="shared" ref="AF24:AG24" si="52">SUM(AF25:AF31)</f>
        <v>0</v>
      </c>
      <c r="AG24" s="43">
        <f t="shared" si="52"/>
        <v>174344.75999999998</v>
      </c>
      <c r="AH24" s="47">
        <f t="shared" si="21"/>
        <v>-8044.7599999999802</v>
      </c>
      <c r="AJ24" s="37" t="s">
        <v>31</v>
      </c>
      <c r="AK24" s="42">
        <v>2210</v>
      </c>
      <c r="AL24" s="43">
        <f>SUM(AL25:AL29)</f>
        <v>163630</v>
      </c>
      <c r="AM24" s="43">
        <f t="shared" ref="AM24:AN24" si="53">SUM(AM25:AM31)</f>
        <v>0</v>
      </c>
      <c r="AN24" s="123">
        <f t="shared" si="53"/>
        <v>44193.3</v>
      </c>
      <c r="AO24" s="47">
        <f t="shared" si="23"/>
        <v>119436.7</v>
      </c>
      <c r="AQ24" s="37" t="s">
        <v>31</v>
      </c>
      <c r="AR24" s="42">
        <v>2210</v>
      </c>
      <c r="AS24" s="43">
        <f>SUM(AS25:AS29)</f>
        <v>163630</v>
      </c>
      <c r="AT24" s="43">
        <f t="shared" ref="AT24:AU24" si="54">SUM(AT25:AT31)</f>
        <v>50000</v>
      </c>
      <c r="AU24" s="123">
        <f t="shared" si="54"/>
        <v>73384.89</v>
      </c>
      <c r="AV24" s="47">
        <f t="shared" si="25"/>
        <v>140245.10999999999</v>
      </c>
      <c r="AX24" s="37" t="s">
        <v>31</v>
      </c>
      <c r="AY24" s="42">
        <v>2210</v>
      </c>
      <c r="AZ24" s="43">
        <f>SUM(AZ25:AZ29)</f>
        <v>163630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163630</v>
      </c>
      <c r="BE24" s="37" t="s">
        <v>31</v>
      </c>
      <c r="BF24" s="42">
        <v>2210</v>
      </c>
      <c r="BG24" s="43">
        <f>SUM(BG25:BG29)</f>
        <v>163630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163630</v>
      </c>
      <c r="BL24" s="37" t="s">
        <v>31</v>
      </c>
      <c r="BM24" s="42">
        <v>2210</v>
      </c>
      <c r="BN24" s="43">
        <f>SUM(BN25:BN29)</f>
        <v>163630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163630</v>
      </c>
      <c r="BS24" s="37" t="s">
        <v>31</v>
      </c>
      <c r="BT24" s="42">
        <v>2210</v>
      </c>
      <c r="BU24" s="43">
        <f>SUM(BU25:BU29)</f>
        <v>163630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163630</v>
      </c>
      <c r="BZ24" s="37" t="s">
        <v>31</v>
      </c>
      <c r="CA24" s="42">
        <v>2210</v>
      </c>
      <c r="CB24" s="43">
        <f>SUM(CB25:CB29)</f>
        <v>163630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163630</v>
      </c>
    </row>
    <row r="25" spans="1:84" s="32" customFormat="1" ht="15.75" customHeight="1" thickBot="1">
      <c r="A25" s="40" t="s">
        <v>122</v>
      </c>
      <c r="B25" s="44">
        <v>2210</v>
      </c>
      <c r="C25" s="38">
        <v>2670</v>
      </c>
      <c r="D25" s="39"/>
      <c r="E25" s="39"/>
      <c r="F25" s="33">
        <f>C25+D25-E25</f>
        <v>2670</v>
      </c>
      <c r="H25" s="40" t="s">
        <v>122</v>
      </c>
      <c r="I25" s="44">
        <v>2210</v>
      </c>
      <c r="J25" s="50">
        <f t="shared" ref="J25:J63" si="60">F25</f>
        <v>2670</v>
      </c>
      <c r="K25" s="39"/>
      <c r="L25" s="122"/>
      <c r="M25" s="33">
        <f>J25+K25-L25</f>
        <v>2670</v>
      </c>
      <c r="O25" s="40" t="s">
        <v>122</v>
      </c>
      <c r="P25" s="44">
        <v>2210</v>
      </c>
      <c r="Q25" s="50">
        <f t="shared" ref="Q25:Q63" si="61">M25</f>
        <v>2670</v>
      </c>
      <c r="R25" s="39"/>
      <c r="S25" s="39"/>
      <c r="T25" s="33">
        <f>Q25+R25-S25</f>
        <v>2670</v>
      </c>
      <c r="V25" s="40" t="s">
        <v>122</v>
      </c>
      <c r="W25" s="44">
        <v>2210</v>
      </c>
      <c r="X25" s="50">
        <f t="shared" ref="X25:X63" si="62">T25</f>
        <v>2670</v>
      </c>
      <c r="Y25" s="39"/>
      <c r="Z25" s="39"/>
      <c r="AA25" s="33">
        <f>X25+Y25-Z25</f>
        <v>2670</v>
      </c>
      <c r="AC25" s="40" t="s">
        <v>122</v>
      </c>
      <c r="AD25" s="44">
        <v>2210</v>
      </c>
      <c r="AE25" s="50">
        <f t="shared" ref="AE25:AE63" si="63">AA25</f>
        <v>2670</v>
      </c>
      <c r="AF25" s="39"/>
      <c r="AG25" s="39">
        <v>2670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3" si="64">AH25</f>
        <v>0</v>
      </c>
      <c r="AM25" s="39"/>
      <c r="AN25" s="39"/>
      <c r="AO25" s="33">
        <f>AL25+AM25-AN25</f>
        <v>0</v>
      </c>
      <c r="AP25" s="27"/>
      <c r="AQ25" s="40" t="s">
        <v>122</v>
      </c>
      <c r="AR25" s="44">
        <v>2210</v>
      </c>
      <c r="AS25" s="50">
        <f t="shared" ref="AS25:AS63" si="65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3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3" si="67">BC25</f>
        <v>0</v>
      </c>
      <c r="BH25" s="39"/>
      <c r="BI25" s="39"/>
      <c r="BJ25" s="33">
        <f>BG25+BH25-BI25</f>
        <v>0</v>
      </c>
      <c r="BK25" s="27"/>
      <c r="BL25" s="40" t="s">
        <v>122</v>
      </c>
      <c r="BM25" s="44">
        <v>2210</v>
      </c>
      <c r="BN25" s="50">
        <f t="shared" ref="BN25:BN63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3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3" si="70">BX25</f>
        <v>0</v>
      </c>
      <c r="CC25" s="39"/>
      <c r="CD25" s="39"/>
      <c r="CE25" s="33">
        <f>CB25+CC25-CD25</f>
        <v>0</v>
      </c>
      <c r="CF25" s="27"/>
    </row>
    <row r="26" spans="1:84" s="88" customFormat="1" ht="15.75" customHeight="1" thickBot="1">
      <c r="A26" s="34" t="s">
        <v>143</v>
      </c>
      <c r="B26" s="35">
        <v>2210</v>
      </c>
      <c r="C26" s="46"/>
      <c r="D26" s="46"/>
      <c r="E26" s="46"/>
      <c r="F26" s="33">
        <f t="shared" ref="F26:F28" si="71">C26+D26-E26</f>
        <v>0</v>
      </c>
      <c r="H26" s="34" t="s">
        <v>143</v>
      </c>
      <c r="I26" s="35">
        <v>2210</v>
      </c>
      <c r="J26" s="41">
        <f t="shared" si="60"/>
        <v>0</v>
      </c>
      <c r="K26" s="46"/>
      <c r="L26" s="122"/>
      <c r="M26" s="33">
        <f t="shared" ref="M26:M28" si="72">J26+K26-L26</f>
        <v>0</v>
      </c>
      <c r="O26" s="34" t="s">
        <v>143</v>
      </c>
      <c r="P26" s="35">
        <v>2210</v>
      </c>
      <c r="Q26" s="41">
        <f t="shared" si="61"/>
        <v>0</v>
      </c>
      <c r="R26" s="46">
        <v>115000</v>
      </c>
      <c r="S26" s="46"/>
      <c r="T26" s="33">
        <f t="shared" ref="T26:T28" si="73">Q26+R26-S26</f>
        <v>115000</v>
      </c>
      <c r="V26" s="34" t="s">
        <v>143</v>
      </c>
      <c r="W26" s="35">
        <v>2210</v>
      </c>
      <c r="X26" s="41">
        <f t="shared" si="62"/>
        <v>115000</v>
      </c>
      <c r="Y26" s="46"/>
      <c r="Z26" s="46"/>
      <c r="AA26" s="33">
        <f t="shared" ref="AA26:AA28" si="74">X26+Y26-Z26</f>
        <v>115000</v>
      </c>
      <c r="AC26" s="34" t="s">
        <v>143</v>
      </c>
      <c r="AD26" s="35">
        <v>2210</v>
      </c>
      <c r="AE26" s="41">
        <f t="shared" si="63"/>
        <v>115000</v>
      </c>
      <c r="AF26" s="46"/>
      <c r="AG26" s="46"/>
      <c r="AH26" s="33">
        <f t="shared" ref="AH26:AH28" si="75">AE26+AF26-AG26</f>
        <v>115000</v>
      </c>
      <c r="AJ26" s="34" t="s">
        <v>143</v>
      </c>
      <c r="AK26" s="35">
        <v>2210</v>
      </c>
      <c r="AL26" s="50">
        <f t="shared" si="64"/>
        <v>115000</v>
      </c>
      <c r="AM26" s="46"/>
      <c r="AN26" s="46"/>
      <c r="AO26" s="33">
        <f t="shared" ref="AO26:AO28" si="76">AL26+AM26-AN26</f>
        <v>115000</v>
      </c>
      <c r="AQ26" s="34" t="s">
        <v>143</v>
      </c>
      <c r="AR26" s="35">
        <v>2210</v>
      </c>
      <c r="AS26" s="50">
        <f t="shared" si="65"/>
        <v>115000</v>
      </c>
      <c r="AT26" s="46"/>
      <c r="AU26" s="122"/>
      <c r="AV26" s="33">
        <f t="shared" ref="AV26:AV30" si="77">AS26+AT26-AU26</f>
        <v>115000</v>
      </c>
      <c r="AX26" s="34" t="s">
        <v>143</v>
      </c>
      <c r="AY26" s="35">
        <v>2210</v>
      </c>
      <c r="AZ26" s="50">
        <f t="shared" si="66"/>
        <v>115000</v>
      </c>
      <c r="BA26" s="46"/>
      <c r="BB26" s="46"/>
      <c r="BC26" s="33">
        <f t="shared" ref="BC26:BC28" si="78">AZ26+BA26-BB26</f>
        <v>115000</v>
      </c>
      <c r="BE26" s="34" t="s">
        <v>143</v>
      </c>
      <c r="BF26" s="35">
        <v>2210</v>
      </c>
      <c r="BG26" s="50">
        <f t="shared" si="67"/>
        <v>115000</v>
      </c>
      <c r="BH26" s="46"/>
      <c r="BI26" s="46"/>
      <c r="BJ26" s="33">
        <f t="shared" ref="BJ26:BJ28" si="79">BG26+BH26-BI26</f>
        <v>115000</v>
      </c>
      <c r="BL26" s="34" t="s">
        <v>143</v>
      </c>
      <c r="BM26" s="35">
        <v>2210</v>
      </c>
      <c r="BN26" s="50">
        <f t="shared" si="68"/>
        <v>115000</v>
      </c>
      <c r="BO26" s="46"/>
      <c r="BP26" s="46"/>
      <c r="BQ26" s="33">
        <f t="shared" ref="BQ26:BQ28" si="80">BN26+BO26-BP26</f>
        <v>115000</v>
      </c>
      <c r="BS26" s="34" t="s">
        <v>143</v>
      </c>
      <c r="BT26" s="35">
        <v>2210</v>
      </c>
      <c r="BU26" s="50">
        <f t="shared" si="69"/>
        <v>115000</v>
      </c>
      <c r="BV26" s="46"/>
      <c r="BW26" s="46"/>
      <c r="BX26" s="33">
        <f t="shared" ref="BX26:BX28" si="81">BU26+BV26-BW26</f>
        <v>115000</v>
      </c>
      <c r="BZ26" s="34" t="s">
        <v>143</v>
      </c>
      <c r="CA26" s="35">
        <v>2210</v>
      </c>
      <c r="CB26" s="50">
        <f t="shared" si="70"/>
        <v>115000</v>
      </c>
      <c r="CC26" s="46"/>
      <c r="CD26" s="46"/>
      <c r="CE26" s="33">
        <f t="shared" ref="CE26:CE28" si="82">CB26+CC26-CD26</f>
        <v>115000</v>
      </c>
    </row>
    <row r="27" spans="1:84" s="88" customFormat="1" ht="15.75" customHeight="1" thickBot="1">
      <c r="A27" s="34" t="s">
        <v>144</v>
      </c>
      <c r="B27" s="35">
        <v>2210</v>
      </c>
      <c r="C27" s="46"/>
      <c r="D27" s="46"/>
      <c r="E27" s="46"/>
      <c r="F27" s="33">
        <f t="shared" si="71"/>
        <v>0</v>
      </c>
      <c r="H27" s="34" t="s">
        <v>144</v>
      </c>
      <c r="I27" s="35">
        <v>2210</v>
      </c>
      <c r="J27" s="41">
        <f t="shared" si="60"/>
        <v>0</v>
      </c>
      <c r="K27" s="46"/>
      <c r="L27" s="122"/>
      <c r="M27" s="33">
        <f t="shared" si="72"/>
        <v>0</v>
      </c>
      <c r="O27" s="34" t="s">
        <v>144</v>
      </c>
      <c r="P27" s="35">
        <v>2210</v>
      </c>
      <c r="Q27" s="41">
        <f t="shared" si="61"/>
        <v>0</v>
      </c>
      <c r="R27" s="46"/>
      <c r="S27" s="46"/>
      <c r="T27" s="33">
        <f t="shared" si="73"/>
        <v>0</v>
      </c>
      <c r="V27" s="34" t="s">
        <v>144</v>
      </c>
      <c r="W27" s="35">
        <v>2210</v>
      </c>
      <c r="X27" s="41">
        <f t="shared" si="62"/>
        <v>0</v>
      </c>
      <c r="Y27" s="46">
        <v>48000</v>
      </c>
      <c r="Z27" s="46"/>
      <c r="AA27" s="33">
        <f t="shared" si="74"/>
        <v>48000</v>
      </c>
      <c r="AC27" s="34" t="s">
        <v>144</v>
      </c>
      <c r="AD27" s="35">
        <v>2210</v>
      </c>
      <c r="AE27" s="41">
        <f t="shared" si="63"/>
        <v>48000</v>
      </c>
      <c r="AF27" s="46"/>
      <c r="AG27" s="46"/>
      <c r="AH27" s="33">
        <f t="shared" si="75"/>
        <v>48000</v>
      </c>
      <c r="AJ27" s="34" t="s">
        <v>144</v>
      </c>
      <c r="AK27" s="35">
        <v>2210</v>
      </c>
      <c r="AL27" s="50">
        <f t="shared" si="64"/>
        <v>48000</v>
      </c>
      <c r="AM27" s="46"/>
      <c r="AN27" s="46"/>
      <c r="AO27" s="33">
        <f t="shared" si="76"/>
        <v>48000</v>
      </c>
      <c r="AQ27" s="34" t="s">
        <v>144</v>
      </c>
      <c r="AR27" s="35">
        <v>2210</v>
      </c>
      <c r="AS27" s="50">
        <f t="shared" si="65"/>
        <v>48000</v>
      </c>
      <c r="AT27" s="46"/>
      <c r="AU27" s="122"/>
      <c r="AV27" s="33">
        <f t="shared" si="77"/>
        <v>48000</v>
      </c>
      <c r="AX27" s="34" t="s">
        <v>144</v>
      </c>
      <c r="AY27" s="35">
        <v>2210</v>
      </c>
      <c r="AZ27" s="50">
        <f t="shared" si="66"/>
        <v>48000</v>
      </c>
      <c r="BA27" s="46"/>
      <c r="BB27" s="46"/>
      <c r="BC27" s="33">
        <f t="shared" si="78"/>
        <v>48000</v>
      </c>
      <c r="BE27" s="34" t="s">
        <v>144</v>
      </c>
      <c r="BF27" s="35">
        <v>2210</v>
      </c>
      <c r="BG27" s="50">
        <f t="shared" si="67"/>
        <v>48000</v>
      </c>
      <c r="BH27" s="46"/>
      <c r="BI27" s="46"/>
      <c r="BJ27" s="33">
        <f t="shared" si="79"/>
        <v>48000</v>
      </c>
      <c r="BL27" s="34" t="s">
        <v>144</v>
      </c>
      <c r="BM27" s="35">
        <v>2210</v>
      </c>
      <c r="BN27" s="50">
        <f t="shared" si="68"/>
        <v>48000</v>
      </c>
      <c r="BO27" s="46"/>
      <c r="BP27" s="46"/>
      <c r="BQ27" s="33">
        <f t="shared" si="80"/>
        <v>48000</v>
      </c>
      <c r="BS27" s="34" t="s">
        <v>144</v>
      </c>
      <c r="BT27" s="35">
        <v>2210</v>
      </c>
      <c r="BU27" s="50">
        <f t="shared" si="69"/>
        <v>48000</v>
      </c>
      <c r="BV27" s="46"/>
      <c r="BW27" s="46"/>
      <c r="BX27" s="33">
        <f t="shared" si="81"/>
        <v>48000</v>
      </c>
      <c r="BZ27" s="34" t="s">
        <v>144</v>
      </c>
      <c r="CA27" s="35">
        <v>2210</v>
      </c>
      <c r="CB27" s="50">
        <f t="shared" si="70"/>
        <v>48000</v>
      </c>
      <c r="CC27" s="46"/>
      <c r="CD27" s="46"/>
      <c r="CE27" s="33">
        <f t="shared" si="82"/>
        <v>48000</v>
      </c>
    </row>
    <row r="28" spans="1:84" s="88" customFormat="1" ht="15.75" customHeight="1" thickBot="1">
      <c r="A28" s="34" t="s">
        <v>145</v>
      </c>
      <c r="B28" s="35">
        <v>2210</v>
      </c>
      <c r="C28" s="46"/>
      <c r="D28" s="46"/>
      <c r="E28" s="46"/>
      <c r="F28" s="33">
        <f t="shared" si="71"/>
        <v>0</v>
      </c>
      <c r="H28" s="34" t="s">
        <v>145</v>
      </c>
      <c r="I28" s="35">
        <v>2210</v>
      </c>
      <c r="J28" s="41">
        <f t="shared" si="60"/>
        <v>0</v>
      </c>
      <c r="K28" s="46"/>
      <c r="L28" s="122"/>
      <c r="M28" s="33">
        <f t="shared" si="72"/>
        <v>0</v>
      </c>
      <c r="O28" s="34" t="s">
        <v>145</v>
      </c>
      <c r="P28" s="35">
        <v>2210</v>
      </c>
      <c r="Q28" s="41">
        <f t="shared" si="61"/>
        <v>0</v>
      </c>
      <c r="R28" s="46"/>
      <c r="S28" s="46"/>
      <c r="T28" s="33">
        <f t="shared" si="73"/>
        <v>0</v>
      </c>
      <c r="V28" s="34" t="s">
        <v>145</v>
      </c>
      <c r="W28" s="35">
        <v>2210</v>
      </c>
      <c r="X28" s="41">
        <f t="shared" si="62"/>
        <v>0</v>
      </c>
      <c r="Y28" s="46"/>
      <c r="Z28" s="46"/>
      <c r="AA28" s="33">
        <f t="shared" si="74"/>
        <v>0</v>
      </c>
      <c r="AC28" s="34" t="s">
        <v>145</v>
      </c>
      <c r="AD28" s="35">
        <v>2210</v>
      </c>
      <c r="AE28" s="41">
        <f t="shared" si="63"/>
        <v>0</v>
      </c>
      <c r="AF28" s="46"/>
      <c r="AG28" s="46"/>
      <c r="AH28" s="33">
        <f t="shared" si="75"/>
        <v>0</v>
      </c>
      <c r="AJ28" s="34" t="s">
        <v>145</v>
      </c>
      <c r="AK28" s="35">
        <v>2210</v>
      </c>
      <c r="AL28" s="50">
        <f t="shared" si="64"/>
        <v>0</v>
      </c>
      <c r="AM28" s="46"/>
      <c r="AN28" s="46"/>
      <c r="AO28" s="33">
        <f t="shared" si="76"/>
        <v>0</v>
      </c>
      <c r="AQ28" s="34" t="s">
        <v>145</v>
      </c>
      <c r="AR28" s="35">
        <v>2210</v>
      </c>
      <c r="AS28" s="50">
        <f t="shared" si="65"/>
        <v>0</v>
      </c>
      <c r="AT28" s="46"/>
      <c r="AU28" s="122"/>
      <c r="AV28" s="33">
        <f t="shared" si="77"/>
        <v>0</v>
      </c>
      <c r="AX28" s="34" t="s">
        <v>145</v>
      </c>
      <c r="AY28" s="35">
        <v>2210</v>
      </c>
      <c r="AZ28" s="50">
        <f t="shared" si="66"/>
        <v>0</v>
      </c>
      <c r="BA28" s="46"/>
      <c r="BB28" s="46"/>
      <c r="BC28" s="33">
        <f t="shared" si="78"/>
        <v>0</v>
      </c>
      <c r="BE28" s="34" t="s">
        <v>145</v>
      </c>
      <c r="BF28" s="35">
        <v>2210</v>
      </c>
      <c r="BG28" s="50">
        <f t="shared" si="67"/>
        <v>0</v>
      </c>
      <c r="BH28" s="46"/>
      <c r="BI28" s="46"/>
      <c r="BJ28" s="33">
        <f t="shared" si="79"/>
        <v>0</v>
      </c>
      <c r="BL28" s="34" t="s">
        <v>145</v>
      </c>
      <c r="BM28" s="35">
        <v>2210</v>
      </c>
      <c r="BN28" s="50">
        <f t="shared" si="68"/>
        <v>0</v>
      </c>
      <c r="BO28" s="46"/>
      <c r="BP28" s="46"/>
      <c r="BQ28" s="33">
        <f t="shared" si="80"/>
        <v>0</v>
      </c>
      <c r="BS28" s="34" t="s">
        <v>145</v>
      </c>
      <c r="BT28" s="35">
        <v>2210</v>
      </c>
      <c r="BU28" s="50">
        <f t="shared" si="69"/>
        <v>0</v>
      </c>
      <c r="BV28" s="46"/>
      <c r="BW28" s="46"/>
      <c r="BX28" s="33">
        <f t="shared" si="81"/>
        <v>0</v>
      </c>
      <c r="BZ28" s="34" t="s">
        <v>145</v>
      </c>
      <c r="CA28" s="35">
        <v>2210</v>
      </c>
      <c r="CB28" s="50">
        <f t="shared" si="70"/>
        <v>0</v>
      </c>
      <c r="CC28" s="46"/>
      <c r="CD28" s="46"/>
      <c r="CE28" s="33">
        <f t="shared" si="82"/>
        <v>0</v>
      </c>
    </row>
    <row r="29" spans="1:84" s="32" customFormat="1" ht="15.75" customHeight="1" thickBot="1">
      <c r="A29" s="40" t="s">
        <v>123</v>
      </c>
      <c r="B29" s="44">
        <v>2210</v>
      </c>
      <c r="C29" s="38">
        <v>630</v>
      </c>
      <c r="D29" s="39"/>
      <c r="E29" s="39"/>
      <c r="F29" s="33">
        <f t="shared" ref="F29:F31" si="83">C29+D29-E29</f>
        <v>630</v>
      </c>
      <c r="H29" s="40" t="s">
        <v>123</v>
      </c>
      <c r="I29" s="44">
        <v>2210</v>
      </c>
      <c r="J29" s="50">
        <f t="shared" si="60"/>
        <v>630</v>
      </c>
      <c r="K29" s="39"/>
      <c r="L29" s="122"/>
      <c r="M29" s="33">
        <f t="shared" ref="M29:M31" si="84">J29+K29-L29</f>
        <v>630</v>
      </c>
      <c r="O29" s="40" t="s">
        <v>123</v>
      </c>
      <c r="P29" s="44">
        <v>2210</v>
      </c>
      <c r="Q29" s="50">
        <f t="shared" si="61"/>
        <v>630</v>
      </c>
      <c r="R29" s="39"/>
      <c r="S29" s="39"/>
      <c r="T29" s="33">
        <f t="shared" ref="T29:T31" si="85">Q29+R29-S29</f>
        <v>630</v>
      </c>
      <c r="V29" s="40" t="s">
        <v>123</v>
      </c>
      <c r="W29" s="44">
        <v>2210</v>
      </c>
      <c r="X29" s="50">
        <f t="shared" si="62"/>
        <v>630</v>
      </c>
      <c r="Y29" s="39"/>
      <c r="Z29" s="39"/>
      <c r="AA29" s="33">
        <f t="shared" ref="AA29:AA31" si="86">X29+Y29-Z29</f>
        <v>630</v>
      </c>
      <c r="AC29" s="40" t="s">
        <v>123</v>
      </c>
      <c r="AD29" s="44">
        <v>2210</v>
      </c>
      <c r="AE29" s="50">
        <f t="shared" si="63"/>
        <v>630</v>
      </c>
      <c r="AF29" s="39"/>
      <c r="AG29" s="39"/>
      <c r="AH29" s="33">
        <f t="shared" ref="AH29:AH31" si="87">AE29+AF29-AG29</f>
        <v>630</v>
      </c>
      <c r="AJ29" s="40" t="s">
        <v>123</v>
      </c>
      <c r="AK29" s="44">
        <v>2210</v>
      </c>
      <c r="AL29" s="50">
        <f t="shared" si="64"/>
        <v>630</v>
      </c>
      <c r="AM29" s="39"/>
      <c r="AN29" s="39"/>
      <c r="AO29" s="33">
        <f t="shared" ref="AO29:AO31" si="88">AL29+AM29-AN29</f>
        <v>630</v>
      </c>
      <c r="AP29" s="27"/>
      <c r="AQ29" s="40" t="s">
        <v>123</v>
      </c>
      <c r="AR29" s="44">
        <v>2210</v>
      </c>
      <c r="AS29" s="50">
        <f t="shared" si="65"/>
        <v>630</v>
      </c>
      <c r="AT29" s="39"/>
      <c r="AU29" s="122"/>
      <c r="AV29" s="33">
        <f t="shared" si="77"/>
        <v>630</v>
      </c>
      <c r="AX29" s="40" t="s">
        <v>123</v>
      </c>
      <c r="AY29" s="44">
        <v>2210</v>
      </c>
      <c r="AZ29" s="50">
        <f t="shared" si="66"/>
        <v>630</v>
      </c>
      <c r="BA29" s="39"/>
      <c r="BB29" s="39"/>
      <c r="BC29" s="33">
        <f t="shared" ref="BC29:BC31" si="89">AZ29+BA29-BB29</f>
        <v>630</v>
      </c>
      <c r="BE29" s="40" t="s">
        <v>123</v>
      </c>
      <c r="BF29" s="44">
        <v>2210</v>
      </c>
      <c r="BG29" s="50">
        <f t="shared" si="67"/>
        <v>630</v>
      </c>
      <c r="BH29" s="39"/>
      <c r="BI29" s="39"/>
      <c r="BJ29" s="33">
        <f t="shared" ref="BJ29:BJ31" si="90">BG29+BH29-BI29</f>
        <v>630</v>
      </c>
      <c r="BK29" s="27"/>
      <c r="BL29" s="40" t="s">
        <v>123</v>
      </c>
      <c r="BM29" s="44">
        <v>2210</v>
      </c>
      <c r="BN29" s="50">
        <f t="shared" si="68"/>
        <v>630</v>
      </c>
      <c r="BO29" s="39"/>
      <c r="BP29" s="39"/>
      <c r="BQ29" s="33">
        <f t="shared" ref="BQ29:BQ31" si="91">BN29+BO29-BP29</f>
        <v>630</v>
      </c>
      <c r="BS29" s="40" t="s">
        <v>123</v>
      </c>
      <c r="BT29" s="44">
        <v>2210</v>
      </c>
      <c r="BU29" s="50">
        <f t="shared" si="69"/>
        <v>630</v>
      </c>
      <c r="BV29" s="39"/>
      <c r="BW29" s="39"/>
      <c r="BX29" s="33">
        <f t="shared" ref="BX29:BX31" si="92">BU29+BV29-BW29</f>
        <v>630</v>
      </c>
      <c r="BZ29" s="40" t="s">
        <v>123</v>
      </c>
      <c r="CA29" s="44">
        <v>2210</v>
      </c>
      <c r="CB29" s="50">
        <f t="shared" si="70"/>
        <v>630</v>
      </c>
      <c r="CC29" s="39"/>
      <c r="CD29" s="39"/>
      <c r="CE29" s="33">
        <f t="shared" ref="CE29:CE31" si="93">CB29+CC29-CD29</f>
        <v>630</v>
      </c>
      <c r="CF29" s="27"/>
    </row>
    <row r="30" spans="1:84" s="27" customFormat="1" ht="15.75" customHeight="1" thickBot="1">
      <c r="A30" s="34" t="s">
        <v>32</v>
      </c>
      <c r="B30" s="35">
        <v>2220</v>
      </c>
      <c r="C30" s="46"/>
      <c r="D30" s="46"/>
      <c r="E30" s="46"/>
      <c r="F30" s="33">
        <f t="shared" si="83"/>
        <v>0</v>
      </c>
      <c r="H30" s="34" t="s">
        <v>32</v>
      </c>
      <c r="I30" s="35">
        <v>2220</v>
      </c>
      <c r="J30" s="50">
        <f t="shared" si="60"/>
        <v>0</v>
      </c>
      <c r="K30" s="46"/>
      <c r="L30" s="122"/>
      <c r="M30" s="33">
        <f t="shared" si="84"/>
        <v>0</v>
      </c>
      <c r="O30" s="34" t="s">
        <v>32</v>
      </c>
      <c r="P30" s="35">
        <v>2220</v>
      </c>
      <c r="Q30" s="50">
        <f t="shared" si="61"/>
        <v>0</v>
      </c>
      <c r="R30" s="46"/>
      <c r="S30" s="46"/>
      <c r="T30" s="33">
        <f t="shared" si="85"/>
        <v>0</v>
      </c>
      <c r="U30" s="28"/>
      <c r="V30" s="34" t="s">
        <v>32</v>
      </c>
      <c r="W30" s="35">
        <v>2220</v>
      </c>
      <c r="X30" s="50">
        <f t="shared" si="62"/>
        <v>0</v>
      </c>
      <c r="Y30" s="46"/>
      <c r="Z30" s="46"/>
      <c r="AA30" s="33">
        <f t="shared" si="86"/>
        <v>0</v>
      </c>
      <c r="AC30" s="34" t="s">
        <v>32</v>
      </c>
      <c r="AD30" s="35">
        <v>2220</v>
      </c>
      <c r="AE30" s="50">
        <f t="shared" si="63"/>
        <v>0</v>
      </c>
      <c r="AF30" s="46"/>
      <c r="AG30" s="46"/>
      <c r="AH30" s="33">
        <f t="shared" si="87"/>
        <v>0</v>
      </c>
      <c r="AJ30" s="34" t="s">
        <v>32</v>
      </c>
      <c r="AK30" s="35">
        <v>2220</v>
      </c>
      <c r="AL30" s="50">
        <f t="shared" si="64"/>
        <v>0</v>
      </c>
      <c r="AM30" s="46"/>
      <c r="AN30" s="46"/>
      <c r="AO30" s="33">
        <f t="shared" si="88"/>
        <v>0</v>
      </c>
      <c r="AQ30" s="34" t="s">
        <v>32</v>
      </c>
      <c r="AR30" s="35">
        <v>2220</v>
      </c>
      <c r="AS30" s="50">
        <f t="shared" si="65"/>
        <v>0</v>
      </c>
      <c r="AT30" s="46"/>
      <c r="AU30" s="122"/>
      <c r="AV30" s="33">
        <f t="shared" si="77"/>
        <v>0</v>
      </c>
      <c r="AX30" s="34" t="s">
        <v>32</v>
      </c>
      <c r="AY30" s="35">
        <v>2220</v>
      </c>
      <c r="AZ30" s="50">
        <f t="shared" si="66"/>
        <v>0</v>
      </c>
      <c r="BA30" s="46"/>
      <c r="BB30" s="46"/>
      <c r="BC30" s="33">
        <f t="shared" si="89"/>
        <v>0</v>
      </c>
      <c r="BE30" s="34" t="s">
        <v>32</v>
      </c>
      <c r="BF30" s="35">
        <v>2220</v>
      </c>
      <c r="BG30" s="50">
        <f t="shared" si="67"/>
        <v>0</v>
      </c>
      <c r="BH30" s="46"/>
      <c r="BI30" s="46"/>
      <c r="BJ30" s="33">
        <f t="shared" si="90"/>
        <v>0</v>
      </c>
      <c r="BL30" s="34" t="s">
        <v>32</v>
      </c>
      <c r="BM30" s="35">
        <v>2220</v>
      </c>
      <c r="BN30" s="50">
        <f t="shared" si="68"/>
        <v>0</v>
      </c>
      <c r="BO30" s="46"/>
      <c r="BP30" s="46"/>
      <c r="BQ30" s="33">
        <f t="shared" si="91"/>
        <v>0</v>
      </c>
      <c r="BS30" s="34" t="s">
        <v>32</v>
      </c>
      <c r="BT30" s="35">
        <v>2220</v>
      </c>
      <c r="BU30" s="50">
        <f t="shared" si="69"/>
        <v>0</v>
      </c>
      <c r="BV30" s="46"/>
      <c r="BW30" s="46"/>
      <c r="BX30" s="33">
        <f t="shared" si="92"/>
        <v>0</v>
      </c>
      <c r="BZ30" s="34" t="s">
        <v>32</v>
      </c>
      <c r="CA30" s="35">
        <v>2220</v>
      </c>
      <c r="CB30" s="50">
        <f t="shared" si="70"/>
        <v>0</v>
      </c>
      <c r="CC30" s="46"/>
      <c r="CD30" s="46"/>
      <c r="CE30" s="33">
        <f t="shared" si="93"/>
        <v>0</v>
      </c>
    </row>
    <row r="31" spans="1:84" s="112" customFormat="1" ht="15.75" customHeight="1" thickBot="1">
      <c r="A31" s="29" t="s">
        <v>33</v>
      </c>
      <c r="B31" s="30">
        <v>2240</v>
      </c>
      <c r="C31" s="47">
        <f>SUM(C32:C47)</f>
        <v>28014</v>
      </c>
      <c r="D31" s="47">
        <f t="shared" ref="D31:E31" si="94">SUM(D32:D48)</f>
        <v>0</v>
      </c>
      <c r="E31" s="47">
        <f t="shared" si="94"/>
        <v>3123.31</v>
      </c>
      <c r="F31" s="47">
        <f t="shared" si="83"/>
        <v>24890.69</v>
      </c>
      <c r="H31" s="29" t="s">
        <v>33</v>
      </c>
      <c r="I31" s="30">
        <v>2240</v>
      </c>
      <c r="J31" s="47">
        <f>SUM(J32:J47)</f>
        <v>28014</v>
      </c>
      <c r="K31" s="47">
        <f t="shared" ref="K31" si="95">SUM(K32:K48)</f>
        <v>267</v>
      </c>
      <c r="L31" s="120">
        <f>L32+L33+L34+L35+L36+L37+L38+L39+L40+L42+L43+L44+L45+L46+L47</f>
        <v>1361.29</v>
      </c>
      <c r="M31" s="47">
        <f t="shared" si="84"/>
        <v>26919.71</v>
      </c>
      <c r="O31" s="29" t="s">
        <v>33</v>
      </c>
      <c r="P31" s="30">
        <v>2240</v>
      </c>
      <c r="Q31" s="47">
        <f>SUM(Q32:Q47)</f>
        <v>26652.71</v>
      </c>
      <c r="R31" s="47">
        <f t="shared" ref="R31" si="96">SUM(R32:R48)</f>
        <v>45000</v>
      </c>
      <c r="S31" s="120">
        <f>S32+S33+S34+S35+S36+S37+S38+S39+S40+S42+S43+S44+S45+S46+S47</f>
        <v>1323.76</v>
      </c>
      <c r="T31" s="47">
        <f t="shared" si="85"/>
        <v>70328.95</v>
      </c>
      <c r="V31" s="29" t="s">
        <v>33</v>
      </c>
      <c r="W31" s="30">
        <v>2240</v>
      </c>
      <c r="X31" s="47">
        <f>SUM(X32:X47)</f>
        <v>70328.95</v>
      </c>
      <c r="Y31" s="47">
        <f>SUM(Y32:Y48)</f>
        <v>0</v>
      </c>
      <c r="Z31" s="120">
        <f>Z32+Z33+Z34+Z35+Z36+Z37+Z38+Z39+Z40+Z42+Z43+Z44+Z45+Z46+Z47</f>
        <v>21741.29</v>
      </c>
      <c r="AA31" s="47">
        <f t="shared" si="86"/>
        <v>48587.659999999996</v>
      </c>
      <c r="AC31" s="29" t="s">
        <v>33</v>
      </c>
      <c r="AD31" s="30">
        <v>2240</v>
      </c>
      <c r="AE31" s="47">
        <f>SUM(AE32:AE47)</f>
        <v>48947.66</v>
      </c>
      <c r="AF31" s="47">
        <f t="shared" ref="AF31:AG31" si="97">SUM(AF32:AF48)</f>
        <v>0</v>
      </c>
      <c r="AG31" s="120">
        <f t="shared" si="97"/>
        <v>171674.75999999998</v>
      </c>
      <c r="AH31" s="47">
        <f t="shared" si="87"/>
        <v>-122727.09999999998</v>
      </c>
      <c r="AJ31" s="29" t="s">
        <v>33</v>
      </c>
      <c r="AK31" s="30">
        <v>2240</v>
      </c>
      <c r="AL31" s="47">
        <f>SUM(AL32:AL47)</f>
        <v>45388.380000000005</v>
      </c>
      <c r="AM31" s="47">
        <f t="shared" ref="AM31:AN31" si="98">SUM(AM32:AM48)</f>
        <v>0</v>
      </c>
      <c r="AN31" s="120">
        <f t="shared" si="98"/>
        <v>44193.3</v>
      </c>
      <c r="AO31" s="47">
        <f t="shared" si="88"/>
        <v>1195.0800000000017</v>
      </c>
      <c r="AQ31" s="29" t="s">
        <v>33</v>
      </c>
      <c r="AR31" s="30">
        <v>2240</v>
      </c>
      <c r="AS31" s="47">
        <f>SUM(AS32:AS47)</f>
        <v>20388.38</v>
      </c>
      <c r="AT31" s="120">
        <f t="shared" ref="AT31:AU31" si="99">SUM(AT32:AT48)</f>
        <v>50000</v>
      </c>
      <c r="AU31" s="120">
        <f t="shared" si="99"/>
        <v>73384.89</v>
      </c>
      <c r="AV31" s="47">
        <f t="shared" ref="AV31" si="100">AS31+AT31-AU31</f>
        <v>-2996.5099999999948</v>
      </c>
      <c r="AX31" s="29" t="s">
        <v>33</v>
      </c>
      <c r="AY31" s="30">
        <v>2240</v>
      </c>
      <c r="AZ31" s="47">
        <f>SUM(AZ32:AZ47)</f>
        <v>15324.18</v>
      </c>
      <c r="BA31" s="47">
        <f t="shared" ref="BA31:BB31" si="101">SUM(BA32:BA48)</f>
        <v>0</v>
      </c>
      <c r="BB31" s="47">
        <f t="shared" si="101"/>
        <v>0</v>
      </c>
      <c r="BC31" s="47">
        <f t="shared" si="89"/>
        <v>15324.18</v>
      </c>
      <c r="BE31" s="29" t="s">
        <v>33</v>
      </c>
      <c r="BF31" s="30">
        <v>2240</v>
      </c>
      <c r="BG31" s="47">
        <f>SUM(BG32:BG47)</f>
        <v>15324.18</v>
      </c>
      <c r="BH31" s="47">
        <f t="shared" ref="BH31:BI31" si="102">SUM(BH32:BH48)</f>
        <v>0</v>
      </c>
      <c r="BI31" s="47">
        <f t="shared" si="102"/>
        <v>0</v>
      </c>
      <c r="BJ31" s="47">
        <f t="shared" si="90"/>
        <v>15324.18</v>
      </c>
      <c r="BL31" s="29" t="s">
        <v>33</v>
      </c>
      <c r="BM31" s="30">
        <v>2240</v>
      </c>
      <c r="BN31" s="47">
        <f>SUM(BN32:BN47)</f>
        <v>15324.18</v>
      </c>
      <c r="BO31" s="47">
        <f t="shared" ref="BO31:BP31" si="103">SUM(BO32:BO48)</f>
        <v>0</v>
      </c>
      <c r="BP31" s="47">
        <f t="shared" si="103"/>
        <v>0</v>
      </c>
      <c r="BQ31" s="47">
        <f t="shared" si="91"/>
        <v>15324.18</v>
      </c>
      <c r="BS31" s="29" t="s">
        <v>33</v>
      </c>
      <c r="BT31" s="30">
        <v>2240</v>
      </c>
      <c r="BU31" s="47">
        <f>SUM(BU32:BU47)</f>
        <v>15324.18</v>
      </c>
      <c r="BV31" s="47">
        <f t="shared" ref="BV31:BW31" si="104">SUM(BV32:BV48)</f>
        <v>0</v>
      </c>
      <c r="BW31" s="47">
        <f t="shared" si="104"/>
        <v>0</v>
      </c>
      <c r="BX31" s="47">
        <f t="shared" si="92"/>
        <v>15324.18</v>
      </c>
      <c r="BZ31" s="29" t="s">
        <v>33</v>
      </c>
      <c r="CA31" s="30">
        <v>2240</v>
      </c>
      <c r="CB31" s="47">
        <f>SUM(CB32:CB47)</f>
        <v>15324.18</v>
      </c>
      <c r="CC31" s="47">
        <f t="shared" ref="CC31:CD31" si="105">SUM(CC32:CC48)</f>
        <v>0</v>
      </c>
      <c r="CD31" s="47">
        <f t="shared" si="105"/>
        <v>0</v>
      </c>
      <c r="CE31" s="47">
        <f t="shared" si="93"/>
        <v>15324.18</v>
      </c>
    </row>
    <row r="32" spans="1:84" s="27" customFormat="1" ht="15.75" customHeight="1" thickBot="1">
      <c r="A32" s="21" t="s">
        <v>133</v>
      </c>
      <c r="B32" s="16">
        <v>2240</v>
      </c>
      <c r="C32" s="49">
        <v>2490</v>
      </c>
      <c r="D32" s="49"/>
      <c r="E32" s="49"/>
      <c r="F32" s="45">
        <f>C32+D32-E32</f>
        <v>2490</v>
      </c>
      <c r="H32" s="21" t="s">
        <v>133</v>
      </c>
      <c r="I32" s="16">
        <v>2240</v>
      </c>
      <c r="J32" s="50">
        <f t="shared" si="60"/>
        <v>2490</v>
      </c>
      <c r="K32" s="49"/>
      <c r="L32" s="121"/>
      <c r="M32" s="45">
        <f>J32+K32-L32</f>
        <v>2490</v>
      </c>
      <c r="O32" s="21" t="s">
        <v>133</v>
      </c>
      <c r="P32" s="16">
        <v>2240</v>
      </c>
      <c r="Q32" s="50">
        <f t="shared" si="61"/>
        <v>2490</v>
      </c>
      <c r="R32" s="49"/>
      <c r="S32" s="121"/>
      <c r="T32" s="45">
        <f>Q32+R32-S32</f>
        <v>2490</v>
      </c>
      <c r="U32" s="28"/>
      <c r="V32" s="21" t="s">
        <v>133</v>
      </c>
      <c r="W32" s="16">
        <v>2240</v>
      </c>
      <c r="X32" s="50">
        <f t="shared" si="62"/>
        <v>2490</v>
      </c>
      <c r="Y32" s="49"/>
      <c r="Z32" s="121"/>
      <c r="AA32" s="45">
        <f>X32+Y32-Z32</f>
        <v>2490</v>
      </c>
      <c r="AC32" s="21" t="s">
        <v>133</v>
      </c>
      <c r="AD32" s="16">
        <v>2240</v>
      </c>
      <c r="AE32" s="50">
        <f t="shared" si="63"/>
        <v>2490</v>
      </c>
      <c r="AF32" s="49"/>
      <c r="AG32" s="121">
        <v>2490</v>
      </c>
      <c r="AH32" s="45">
        <f>AE32+AF32-AG32</f>
        <v>0</v>
      </c>
      <c r="AJ32" s="21" t="s">
        <v>133</v>
      </c>
      <c r="AK32" s="16">
        <v>2240</v>
      </c>
      <c r="AL32" s="50">
        <f t="shared" si="64"/>
        <v>0</v>
      </c>
      <c r="AM32" s="49"/>
      <c r="AN32" s="121"/>
      <c r="AO32" s="45">
        <f>AL32+AM32-AN32</f>
        <v>0</v>
      </c>
      <c r="AQ32" s="21" t="s">
        <v>133</v>
      </c>
      <c r="AR32" s="16">
        <v>2240</v>
      </c>
      <c r="AS32" s="50">
        <f t="shared" si="65"/>
        <v>0</v>
      </c>
      <c r="AT32" s="121"/>
      <c r="AU32" s="121"/>
      <c r="AV32" s="45">
        <f>AS32+AT32-AU32</f>
        <v>0</v>
      </c>
      <c r="AX32" s="21" t="s">
        <v>133</v>
      </c>
      <c r="AY32" s="16">
        <v>2240</v>
      </c>
      <c r="AZ32" s="50">
        <f t="shared" si="66"/>
        <v>0</v>
      </c>
      <c r="BA32" s="49"/>
      <c r="BB32" s="49"/>
      <c r="BC32" s="45">
        <f>AZ32+BA32-BB32</f>
        <v>0</v>
      </c>
      <c r="BE32" s="21" t="s">
        <v>133</v>
      </c>
      <c r="BF32" s="16">
        <v>2240</v>
      </c>
      <c r="BG32" s="50">
        <f t="shared" si="67"/>
        <v>0</v>
      </c>
      <c r="BH32" s="49"/>
      <c r="BI32" s="49"/>
      <c r="BJ32" s="45">
        <f>BG32+BH32-BI32</f>
        <v>0</v>
      </c>
      <c r="BL32" s="21" t="s">
        <v>133</v>
      </c>
      <c r="BM32" s="16">
        <v>2240</v>
      </c>
      <c r="BN32" s="50">
        <f t="shared" si="68"/>
        <v>0</v>
      </c>
      <c r="BO32" s="49"/>
      <c r="BP32" s="49"/>
      <c r="BQ32" s="45">
        <f>BN32+BO32-BP32</f>
        <v>0</v>
      </c>
      <c r="BS32" s="21" t="s">
        <v>133</v>
      </c>
      <c r="BT32" s="16">
        <v>2240</v>
      </c>
      <c r="BU32" s="50">
        <f t="shared" si="69"/>
        <v>0</v>
      </c>
      <c r="BV32" s="49"/>
      <c r="BW32" s="49"/>
      <c r="BX32" s="45">
        <f>BU32+BV32-BW32</f>
        <v>0</v>
      </c>
      <c r="BZ32" s="21" t="s">
        <v>133</v>
      </c>
      <c r="CA32" s="16">
        <v>2240</v>
      </c>
      <c r="CB32" s="50">
        <f t="shared" si="70"/>
        <v>0</v>
      </c>
      <c r="CC32" s="49"/>
      <c r="CD32" s="49"/>
      <c r="CE32" s="45">
        <f>CB32+CC32-CD32</f>
        <v>0</v>
      </c>
    </row>
    <row r="33" spans="1:83" s="27" customFormat="1" ht="15.75" customHeight="1" thickBot="1">
      <c r="A33" s="21" t="s">
        <v>35</v>
      </c>
      <c r="B33" s="16">
        <v>2240</v>
      </c>
      <c r="C33" s="49">
        <v>2520</v>
      </c>
      <c r="D33" s="49"/>
      <c r="E33" s="49"/>
      <c r="F33" s="45">
        <f t="shared" ref="F33:F47" si="106">C33+D33-E33</f>
        <v>2520</v>
      </c>
      <c r="H33" s="21" t="s">
        <v>35</v>
      </c>
      <c r="I33" s="16">
        <v>2240</v>
      </c>
      <c r="J33" s="50">
        <f t="shared" si="60"/>
        <v>2520</v>
      </c>
      <c r="K33" s="49"/>
      <c r="L33" s="121"/>
      <c r="M33" s="45">
        <f t="shared" ref="M33:M47" si="107">J33+K33-L33</f>
        <v>2520</v>
      </c>
      <c r="O33" s="21" t="s">
        <v>35</v>
      </c>
      <c r="P33" s="16">
        <v>2240</v>
      </c>
      <c r="Q33" s="50">
        <f t="shared" si="61"/>
        <v>2520</v>
      </c>
      <c r="R33" s="49"/>
      <c r="S33" s="121">
        <v>522</v>
      </c>
      <c r="T33" s="45">
        <f t="shared" ref="T33:T47" si="108">Q33+R33-S33</f>
        <v>1998</v>
      </c>
      <c r="U33" s="28"/>
      <c r="V33" s="21" t="s">
        <v>35</v>
      </c>
      <c r="W33" s="16">
        <v>2240</v>
      </c>
      <c r="X33" s="50">
        <f t="shared" si="62"/>
        <v>1998</v>
      </c>
      <c r="Y33" s="49"/>
      <c r="Z33" s="121"/>
      <c r="AA33" s="45">
        <f t="shared" ref="AA33:AA47" si="109">X33+Y33-Z33</f>
        <v>1998</v>
      </c>
      <c r="AC33" s="21" t="s">
        <v>35</v>
      </c>
      <c r="AD33" s="16">
        <v>2240</v>
      </c>
      <c r="AE33" s="50">
        <f t="shared" si="63"/>
        <v>1998</v>
      </c>
      <c r="AF33" s="49"/>
      <c r="AG33" s="121"/>
      <c r="AH33" s="45">
        <f t="shared" ref="AH33:AH47" si="110">AE33+AF33-AG33</f>
        <v>1998</v>
      </c>
      <c r="AJ33" s="21" t="s">
        <v>35</v>
      </c>
      <c r="AK33" s="16">
        <v>2240</v>
      </c>
      <c r="AL33" s="50">
        <f t="shared" si="64"/>
        <v>1998</v>
      </c>
      <c r="AM33" s="49"/>
      <c r="AN33" s="121"/>
      <c r="AO33" s="45">
        <f t="shared" ref="AO33:AO47" si="111">AL33+AM33-AN33</f>
        <v>1998</v>
      </c>
      <c r="AQ33" s="21" t="s">
        <v>35</v>
      </c>
      <c r="AR33" s="16">
        <v>2240</v>
      </c>
      <c r="AS33" s="50">
        <f t="shared" si="65"/>
        <v>1998</v>
      </c>
      <c r="AT33" s="121"/>
      <c r="AU33" s="121"/>
      <c r="AV33" s="45">
        <f t="shared" ref="AV33:AV47" si="112">AS33+AT33-AU33</f>
        <v>1998</v>
      </c>
      <c r="AX33" s="21" t="s">
        <v>35</v>
      </c>
      <c r="AY33" s="16">
        <v>2240</v>
      </c>
      <c r="AZ33" s="50">
        <f t="shared" si="66"/>
        <v>1998</v>
      </c>
      <c r="BA33" s="49"/>
      <c r="BB33" s="49"/>
      <c r="BC33" s="45">
        <f t="shared" ref="BC33:BC47" si="113">AZ33+BA33-BB33</f>
        <v>1998</v>
      </c>
      <c r="BE33" s="21" t="s">
        <v>35</v>
      </c>
      <c r="BF33" s="16">
        <v>2240</v>
      </c>
      <c r="BG33" s="50">
        <f t="shared" si="67"/>
        <v>1998</v>
      </c>
      <c r="BH33" s="49"/>
      <c r="BI33" s="49"/>
      <c r="BJ33" s="45">
        <f t="shared" ref="BJ33:BJ47" si="114">BG33+BH33-BI33</f>
        <v>1998</v>
      </c>
      <c r="BL33" s="21" t="s">
        <v>35</v>
      </c>
      <c r="BM33" s="16">
        <v>2240</v>
      </c>
      <c r="BN33" s="50">
        <f t="shared" si="68"/>
        <v>1998</v>
      </c>
      <c r="BO33" s="49"/>
      <c r="BP33" s="49"/>
      <c r="BQ33" s="45">
        <f t="shared" ref="BQ33:BQ47" si="115">BN33+BO33-BP33</f>
        <v>1998</v>
      </c>
      <c r="BS33" s="21" t="s">
        <v>35</v>
      </c>
      <c r="BT33" s="16">
        <v>2240</v>
      </c>
      <c r="BU33" s="50">
        <f t="shared" si="69"/>
        <v>1998</v>
      </c>
      <c r="BV33" s="49"/>
      <c r="BW33" s="49"/>
      <c r="BX33" s="45">
        <f t="shared" ref="BX33:BX47" si="116">BU33+BV33-BW33</f>
        <v>1998</v>
      </c>
      <c r="BZ33" s="21" t="s">
        <v>35</v>
      </c>
      <c r="CA33" s="16">
        <v>2240</v>
      </c>
      <c r="CB33" s="50">
        <f t="shared" si="70"/>
        <v>1998</v>
      </c>
      <c r="CC33" s="49"/>
      <c r="CD33" s="49"/>
      <c r="CE33" s="45">
        <f t="shared" ref="CE33:CE47" si="117">CB33+CC33-CD33</f>
        <v>1998</v>
      </c>
    </row>
    <row r="34" spans="1:83" s="27" customFormat="1" ht="15.75" thickBot="1">
      <c r="A34" s="24" t="s">
        <v>125</v>
      </c>
      <c r="B34" s="23">
        <v>2240</v>
      </c>
      <c r="C34" s="49">
        <v>1200</v>
      </c>
      <c r="D34" s="49"/>
      <c r="E34" s="49"/>
      <c r="F34" s="45">
        <f t="shared" si="106"/>
        <v>1200</v>
      </c>
      <c r="H34" s="24" t="s">
        <v>125</v>
      </c>
      <c r="I34" s="23">
        <v>2240</v>
      </c>
      <c r="J34" s="50">
        <f t="shared" si="60"/>
        <v>1200</v>
      </c>
      <c r="K34" s="49"/>
      <c r="L34" s="121"/>
      <c r="M34" s="45">
        <f t="shared" si="107"/>
        <v>1200</v>
      </c>
      <c r="O34" s="24" t="s">
        <v>125</v>
      </c>
      <c r="P34" s="23">
        <v>2240</v>
      </c>
      <c r="Q34" s="50">
        <f t="shared" si="61"/>
        <v>1200</v>
      </c>
      <c r="R34" s="49"/>
      <c r="S34" s="121"/>
      <c r="T34" s="45">
        <f t="shared" si="108"/>
        <v>1200</v>
      </c>
      <c r="U34" s="28"/>
      <c r="V34" s="24" t="s">
        <v>125</v>
      </c>
      <c r="W34" s="23">
        <v>2240</v>
      </c>
      <c r="X34" s="50">
        <f t="shared" si="62"/>
        <v>1200</v>
      </c>
      <c r="Y34" s="49"/>
      <c r="Z34" s="121"/>
      <c r="AA34" s="45">
        <f t="shared" si="109"/>
        <v>1200</v>
      </c>
      <c r="AC34" s="24" t="s">
        <v>125</v>
      </c>
      <c r="AD34" s="23">
        <v>2240</v>
      </c>
      <c r="AE34" s="50">
        <f t="shared" si="63"/>
        <v>1200</v>
      </c>
      <c r="AF34" s="49"/>
      <c r="AG34" s="121"/>
      <c r="AH34" s="45">
        <f t="shared" si="110"/>
        <v>1200</v>
      </c>
      <c r="AJ34" s="24" t="s">
        <v>125</v>
      </c>
      <c r="AK34" s="23">
        <v>2240</v>
      </c>
      <c r="AL34" s="50">
        <f t="shared" si="64"/>
        <v>1200</v>
      </c>
      <c r="AM34" s="49"/>
      <c r="AN34" s="121"/>
      <c r="AO34" s="45">
        <f t="shared" si="111"/>
        <v>1200</v>
      </c>
      <c r="AQ34" s="24" t="s">
        <v>125</v>
      </c>
      <c r="AR34" s="23">
        <v>2240</v>
      </c>
      <c r="AS34" s="50">
        <f t="shared" si="65"/>
        <v>1200</v>
      </c>
      <c r="AT34" s="121"/>
      <c r="AU34" s="121"/>
      <c r="AV34" s="45">
        <f t="shared" si="112"/>
        <v>1200</v>
      </c>
      <c r="AX34" s="24" t="s">
        <v>125</v>
      </c>
      <c r="AY34" s="23">
        <v>2240</v>
      </c>
      <c r="AZ34" s="50">
        <f t="shared" si="66"/>
        <v>1200</v>
      </c>
      <c r="BA34" s="49"/>
      <c r="BB34" s="49"/>
      <c r="BC34" s="45">
        <f t="shared" si="113"/>
        <v>1200</v>
      </c>
      <c r="BE34" s="24" t="s">
        <v>125</v>
      </c>
      <c r="BF34" s="23">
        <v>2240</v>
      </c>
      <c r="BG34" s="50">
        <f t="shared" si="67"/>
        <v>1200</v>
      </c>
      <c r="BH34" s="49"/>
      <c r="BI34" s="49"/>
      <c r="BJ34" s="45">
        <f t="shared" si="114"/>
        <v>1200</v>
      </c>
      <c r="BL34" s="24" t="s">
        <v>125</v>
      </c>
      <c r="BM34" s="23">
        <v>2240</v>
      </c>
      <c r="BN34" s="50">
        <f t="shared" si="68"/>
        <v>1200</v>
      </c>
      <c r="BO34" s="49"/>
      <c r="BP34" s="49"/>
      <c r="BQ34" s="45">
        <f t="shared" si="115"/>
        <v>1200</v>
      </c>
      <c r="BS34" s="24" t="s">
        <v>125</v>
      </c>
      <c r="BT34" s="23">
        <v>2240</v>
      </c>
      <c r="BU34" s="50">
        <f t="shared" si="69"/>
        <v>1200</v>
      </c>
      <c r="BV34" s="49"/>
      <c r="BW34" s="49"/>
      <c r="BX34" s="45">
        <f t="shared" si="116"/>
        <v>1200</v>
      </c>
      <c r="BZ34" s="24" t="s">
        <v>125</v>
      </c>
      <c r="CA34" s="23">
        <v>2240</v>
      </c>
      <c r="CB34" s="50">
        <f t="shared" si="70"/>
        <v>1200</v>
      </c>
      <c r="CC34" s="49"/>
      <c r="CD34" s="49"/>
      <c r="CE34" s="45">
        <f t="shared" si="117"/>
        <v>1200</v>
      </c>
    </row>
    <row r="35" spans="1:83" s="27" customFormat="1" ht="15.75" customHeight="1" thickBot="1">
      <c r="A35" s="24" t="s">
        <v>127</v>
      </c>
      <c r="B35" s="23">
        <v>2240</v>
      </c>
      <c r="C35" s="49">
        <v>1000</v>
      </c>
      <c r="D35" s="49"/>
      <c r="E35" s="49"/>
      <c r="F35" s="45">
        <f t="shared" si="106"/>
        <v>1000</v>
      </c>
      <c r="H35" s="24" t="s">
        <v>127</v>
      </c>
      <c r="I35" s="23">
        <v>2240</v>
      </c>
      <c r="J35" s="50">
        <f t="shared" si="60"/>
        <v>1000</v>
      </c>
      <c r="K35" s="49"/>
      <c r="L35" s="121"/>
      <c r="M35" s="45">
        <f t="shared" si="107"/>
        <v>1000</v>
      </c>
      <c r="O35" s="24" t="s">
        <v>127</v>
      </c>
      <c r="P35" s="23">
        <v>2240</v>
      </c>
      <c r="Q35" s="50">
        <f t="shared" si="61"/>
        <v>1000</v>
      </c>
      <c r="R35" s="49"/>
      <c r="S35" s="121"/>
      <c r="T35" s="45">
        <f t="shared" si="108"/>
        <v>1000</v>
      </c>
      <c r="U35" s="28"/>
      <c r="V35" s="24" t="s">
        <v>127</v>
      </c>
      <c r="W35" s="23">
        <v>2240</v>
      </c>
      <c r="X35" s="50">
        <f t="shared" si="62"/>
        <v>1000</v>
      </c>
      <c r="Y35" s="49"/>
      <c r="Z35" s="121"/>
      <c r="AA35" s="45">
        <f t="shared" si="109"/>
        <v>1000</v>
      </c>
      <c r="AC35" s="24" t="s">
        <v>127</v>
      </c>
      <c r="AD35" s="23">
        <v>2240</v>
      </c>
      <c r="AE35" s="50">
        <f t="shared" si="63"/>
        <v>1000</v>
      </c>
      <c r="AF35" s="49"/>
      <c r="AG35" s="121"/>
      <c r="AH35" s="45">
        <f t="shared" si="110"/>
        <v>1000</v>
      </c>
      <c r="AJ35" s="24" t="s">
        <v>127</v>
      </c>
      <c r="AK35" s="23">
        <v>2240</v>
      </c>
      <c r="AL35" s="50">
        <f t="shared" si="64"/>
        <v>1000</v>
      </c>
      <c r="AM35" s="49"/>
      <c r="AN35" s="121"/>
      <c r="AO35" s="45">
        <f t="shared" si="111"/>
        <v>1000</v>
      </c>
      <c r="AQ35" s="24" t="s">
        <v>127</v>
      </c>
      <c r="AR35" s="23">
        <v>2240</v>
      </c>
      <c r="AS35" s="50">
        <f t="shared" si="65"/>
        <v>1000</v>
      </c>
      <c r="AT35" s="121"/>
      <c r="AU35" s="121"/>
      <c r="AV35" s="45">
        <f t="shared" si="112"/>
        <v>1000</v>
      </c>
      <c r="AX35" s="24" t="s">
        <v>127</v>
      </c>
      <c r="AY35" s="23">
        <v>2240</v>
      </c>
      <c r="AZ35" s="50">
        <f t="shared" si="66"/>
        <v>1000</v>
      </c>
      <c r="BA35" s="49"/>
      <c r="BB35" s="49"/>
      <c r="BC35" s="45">
        <f t="shared" si="113"/>
        <v>1000</v>
      </c>
      <c r="BE35" s="24" t="s">
        <v>127</v>
      </c>
      <c r="BF35" s="23">
        <v>2240</v>
      </c>
      <c r="BG35" s="50">
        <f t="shared" si="67"/>
        <v>1000</v>
      </c>
      <c r="BH35" s="49"/>
      <c r="BI35" s="49"/>
      <c r="BJ35" s="45">
        <f t="shared" si="114"/>
        <v>1000</v>
      </c>
      <c r="BL35" s="24" t="s">
        <v>127</v>
      </c>
      <c r="BM35" s="23">
        <v>2240</v>
      </c>
      <c r="BN35" s="50">
        <f t="shared" si="68"/>
        <v>1000</v>
      </c>
      <c r="BO35" s="49"/>
      <c r="BP35" s="49"/>
      <c r="BQ35" s="45">
        <f t="shared" si="115"/>
        <v>1000</v>
      </c>
      <c r="BS35" s="24" t="s">
        <v>127</v>
      </c>
      <c r="BT35" s="23">
        <v>2240</v>
      </c>
      <c r="BU35" s="50">
        <f t="shared" si="69"/>
        <v>1000</v>
      </c>
      <c r="BV35" s="49"/>
      <c r="BW35" s="49"/>
      <c r="BX35" s="45">
        <f t="shared" si="116"/>
        <v>1000</v>
      </c>
      <c r="BZ35" s="24" t="s">
        <v>127</v>
      </c>
      <c r="CA35" s="23">
        <v>2240</v>
      </c>
      <c r="CB35" s="50">
        <f t="shared" si="70"/>
        <v>1000</v>
      </c>
      <c r="CC35" s="49"/>
      <c r="CD35" s="49"/>
      <c r="CE35" s="45">
        <f t="shared" si="117"/>
        <v>1000</v>
      </c>
    </row>
    <row r="36" spans="1:83" s="27" customFormat="1" ht="15.75" customHeight="1" thickBot="1">
      <c r="A36" s="24" t="s">
        <v>128</v>
      </c>
      <c r="B36" s="23">
        <v>2240</v>
      </c>
      <c r="C36" s="49">
        <v>1850</v>
      </c>
      <c r="D36" s="49"/>
      <c r="E36" s="49"/>
      <c r="F36" s="45">
        <f t="shared" si="106"/>
        <v>1850</v>
      </c>
      <c r="H36" s="24" t="s">
        <v>128</v>
      </c>
      <c r="I36" s="23">
        <v>2240</v>
      </c>
      <c r="J36" s="50">
        <f t="shared" si="60"/>
        <v>1850</v>
      </c>
      <c r="K36" s="49"/>
      <c r="L36" s="121"/>
      <c r="M36" s="45">
        <f t="shared" si="107"/>
        <v>1850</v>
      </c>
      <c r="O36" s="24" t="s">
        <v>128</v>
      </c>
      <c r="P36" s="23">
        <v>2240</v>
      </c>
      <c r="Q36" s="50">
        <f t="shared" si="61"/>
        <v>1850</v>
      </c>
      <c r="R36" s="49"/>
      <c r="S36" s="121"/>
      <c r="T36" s="45">
        <f t="shared" si="108"/>
        <v>1850</v>
      </c>
      <c r="U36" s="28"/>
      <c r="V36" s="24" t="s">
        <v>128</v>
      </c>
      <c r="W36" s="23">
        <v>2240</v>
      </c>
      <c r="X36" s="50">
        <f t="shared" si="62"/>
        <v>1850</v>
      </c>
      <c r="Y36" s="49"/>
      <c r="Z36" s="121"/>
      <c r="AA36" s="45">
        <f t="shared" si="109"/>
        <v>1850</v>
      </c>
      <c r="AC36" s="24" t="s">
        <v>128</v>
      </c>
      <c r="AD36" s="23">
        <v>2240</v>
      </c>
      <c r="AE36" s="50">
        <f t="shared" si="63"/>
        <v>1850</v>
      </c>
      <c r="AF36" s="49"/>
      <c r="AG36" s="121"/>
      <c r="AH36" s="45">
        <f t="shared" si="110"/>
        <v>1850</v>
      </c>
      <c r="AJ36" s="24" t="s">
        <v>128</v>
      </c>
      <c r="AK36" s="23">
        <v>2240</v>
      </c>
      <c r="AL36" s="50">
        <f t="shared" si="64"/>
        <v>1850</v>
      </c>
      <c r="AM36" s="49"/>
      <c r="AN36" s="121"/>
      <c r="AO36" s="45">
        <f t="shared" si="111"/>
        <v>1850</v>
      </c>
      <c r="AQ36" s="24" t="s">
        <v>128</v>
      </c>
      <c r="AR36" s="23">
        <v>2240</v>
      </c>
      <c r="AS36" s="50">
        <f t="shared" si="65"/>
        <v>1850</v>
      </c>
      <c r="AT36" s="121"/>
      <c r="AU36" s="121"/>
      <c r="AV36" s="45">
        <f t="shared" si="112"/>
        <v>1850</v>
      </c>
      <c r="AX36" s="24" t="s">
        <v>128</v>
      </c>
      <c r="AY36" s="23">
        <v>2240</v>
      </c>
      <c r="AZ36" s="50">
        <f t="shared" si="66"/>
        <v>1850</v>
      </c>
      <c r="BA36" s="49"/>
      <c r="BB36" s="49"/>
      <c r="BC36" s="45">
        <f t="shared" si="113"/>
        <v>1850</v>
      </c>
      <c r="BE36" s="24" t="s">
        <v>128</v>
      </c>
      <c r="BF36" s="23">
        <v>2240</v>
      </c>
      <c r="BG36" s="50">
        <f t="shared" si="67"/>
        <v>1850</v>
      </c>
      <c r="BH36" s="49"/>
      <c r="BI36" s="49"/>
      <c r="BJ36" s="45">
        <f t="shared" si="114"/>
        <v>1850</v>
      </c>
      <c r="BL36" s="24" t="s">
        <v>128</v>
      </c>
      <c r="BM36" s="23">
        <v>2240</v>
      </c>
      <c r="BN36" s="50">
        <f t="shared" si="68"/>
        <v>1850</v>
      </c>
      <c r="BO36" s="49"/>
      <c r="BP36" s="49"/>
      <c r="BQ36" s="45">
        <f t="shared" si="115"/>
        <v>1850</v>
      </c>
      <c r="BS36" s="24" t="s">
        <v>128</v>
      </c>
      <c r="BT36" s="23">
        <v>2240</v>
      </c>
      <c r="BU36" s="50">
        <f t="shared" si="69"/>
        <v>1850</v>
      </c>
      <c r="BV36" s="49"/>
      <c r="BW36" s="49"/>
      <c r="BX36" s="45">
        <f t="shared" si="116"/>
        <v>1850</v>
      </c>
      <c r="BZ36" s="24" t="s">
        <v>128</v>
      </c>
      <c r="CA36" s="23">
        <v>2240</v>
      </c>
      <c r="CB36" s="50">
        <f t="shared" si="70"/>
        <v>1850</v>
      </c>
      <c r="CC36" s="49"/>
      <c r="CD36" s="49"/>
      <c r="CE36" s="45">
        <f t="shared" si="117"/>
        <v>1850</v>
      </c>
    </row>
    <row r="37" spans="1:83" s="27" customFormat="1" ht="15.75" customHeight="1" thickBot="1">
      <c r="A37" s="24" t="s">
        <v>129</v>
      </c>
      <c r="B37" s="23">
        <v>2240</v>
      </c>
      <c r="C37" s="49">
        <v>1300</v>
      </c>
      <c r="D37" s="49"/>
      <c r="E37" s="49"/>
      <c r="F37" s="45">
        <f t="shared" si="106"/>
        <v>1300</v>
      </c>
      <c r="H37" s="24" t="s">
        <v>129</v>
      </c>
      <c r="I37" s="23">
        <v>2240</v>
      </c>
      <c r="J37" s="50">
        <f t="shared" si="60"/>
        <v>1300</v>
      </c>
      <c r="K37" s="49"/>
      <c r="L37" s="121"/>
      <c r="M37" s="45">
        <f t="shared" si="107"/>
        <v>1300</v>
      </c>
      <c r="O37" s="24" t="s">
        <v>129</v>
      </c>
      <c r="P37" s="23">
        <v>2240</v>
      </c>
      <c r="Q37" s="50">
        <f t="shared" si="61"/>
        <v>1300</v>
      </c>
      <c r="R37" s="49"/>
      <c r="S37" s="121"/>
      <c r="T37" s="45">
        <f t="shared" si="108"/>
        <v>1300</v>
      </c>
      <c r="U37" s="28"/>
      <c r="V37" s="24" t="s">
        <v>129</v>
      </c>
      <c r="W37" s="23">
        <v>2240</v>
      </c>
      <c r="X37" s="50">
        <f t="shared" si="62"/>
        <v>1300</v>
      </c>
      <c r="Y37" s="49"/>
      <c r="Z37" s="121"/>
      <c r="AA37" s="45">
        <f t="shared" si="109"/>
        <v>1300</v>
      </c>
      <c r="AC37" s="24" t="s">
        <v>129</v>
      </c>
      <c r="AD37" s="23">
        <v>2240</v>
      </c>
      <c r="AE37" s="50">
        <f t="shared" si="63"/>
        <v>1300</v>
      </c>
      <c r="AF37" s="49"/>
      <c r="AG37" s="121"/>
      <c r="AH37" s="45">
        <f t="shared" si="110"/>
        <v>1300</v>
      </c>
      <c r="AJ37" s="24" t="s">
        <v>129</v>
      </c>
      <c r="AK37" s="23">
        <v>2240</v>
      </c>
      <c r="AL37" s="50">
        <f t="shared" si="64"/>
        <v>1300</v>
      </c>
      <c r="AM37" s="49"/>
      <c r="AN37" s="121"/>
      <c r="AO37" s="45">
        <f t="shared" si="111"/>
        <v>1300</v>
      </c>
      <c r="AQ37" s="24" t="s">
        <v>129</v>
      </c>
      <c r="AR37" s="23">
        <v>2240</v>
      </c>
      <c r="AS37" s="50">
        <f t="shared" si="65"/>
        <v>1300</v>
      </c>
      <c r="AT37" s="121"/>
      <c r="AU37" s="121"/>
      <c r="AV37" s="45">
        <f t="shared" si="112"/>
        <v>1300</v>
      </c>
      <c r="AX37" s="24" t="s">
        <v>129</v>
      </c>
      <c r="AY37" s="23">
        <v>2240</v>
      </c>
      <c r="AZ37" s="50">
        <f t="shared" si="66"/>
        <v>1300</v>
      </c>
      <c r="BA37" s="49"/>
      <c r="BB37" s="49"/>
      <c r="BC37" s="45">
        <f t="shared" si="113"/>
        <v>1300</v>
      </c>
      <c r="BE37" s="24" t="s">
        <v>129</v>
      </c>
      <c r="BF37" s="23">
        <v>2240</v>
      </c>
      <c r="BG37" s="50">
        <f t="shared" si="67"/>
        <v>1300</v>
      </c>
      <c r="BH37" s="49"/>
      <c r="BI37" s="49"/>
      <c r="BJ37" s="45">
        <f t="shared" si="114"/>
        <v>1300</v>
      </c>
      <c r="BL37" s="24" t="s">
        <v>129</v>
      </c>
      <c r="BM37" s="23">
        <v>2240</v>
      </c>
      <c r="BN37" s="50">
        <f t="shared" si="68"/>
        <v>1300</v>
      </c>
      <c r="BO37" s="49"/>
      <c r="BP37" s="49"/>
      <c r="BQ37" s="45">
        <f t="shared" si="115"/>
        <v>1300</v>
      </c>
      <c r="BS37" s="24" t="s">
        <v>129</v>
      </c>
      <c r="BT37" s="23">
        <v>2240</v>
      </c>
      <c r="BU37" s="50">
        <f t="shared" si="69"/>
        <v>1300</v>
      </c>
      <c r="BV37" s="49"/>
      <c r="BW37" s="49"/>
      <c r="BX37" s="45">
        <f t="shared" si="116"/>
        <v>1300</v>
      </c>
      <c r="BZ37" s="24" t="s">
        <v>129</v>
      </c>
      <c r="CA37" s="23">
        <v>2240</v>
      </c>
      <c r="CB37" s="50">
        <f t="shared" si="70"/>
        <v>1300</v>
      </c>
      <c r="CC37" s="49"/>
      <c r="CD37" s="49"/>
      <c r="CE37" s="45">
        <f t="shared" si="117"/>
        <v>1300</v>
      </c>
    </row>
    <row r="38" spans="1:83" s="27" customFormat="1" ht="15.75" customHeight="1" thickBot="1">
      <c r="A38" s="21" t="s">
        <v>41</v>
      </c>
      <c r="B38" s="16">
        <v>2240</v>
      </c>
      <c r="C38" s="49">
        <v>3024</v>
      </c>
      <c r="D38" s="49"/>
      <c r="E38" s="49"/>
      <c r="F38" s="45">
        <f t="shared" si="106"/>
        <v>3024</v>
      </c>
      <c r="H38" s="21" t="s">
        <v>41</v>
      </c>
      <c r="I38" s="16">
        <v>2240</v>
      </c>
      <c r="J38" s="50">
        <f t="shared" si="60"/>
        <v>3024</v>
      </c>
      <c r="K38" s="49"/>
      <c r="L38" s="121"/>
      <c r="M38" s="45">
        <f t="shared" si="107"/>
        <v>3024</v>
      </c>
      <c r="O38" s="21" t="s">
        <v>41</v>
      </c>
      <c r="P38" s="16">
        <v>2240</v>
      </c>
      <c r="Q38" s="50">
        <f t="shared" si="61"/>
        <v>3024</v>
      </c>
      <c r="R38" s="49"/>
      <c r="S38" s="121"/>
      <c r="T38" s="45">
        <f t="shared" si="108"/>
        <v>3024</v>
      </c>
      <c r="U38" s="28"/>
      <c r="V38" s="21" t="s">
        <v>41</v>
      </c>
      <c r="W38" s="16">
        <v>2240</v>
      </c>
      <c r="X38" s="50">
        <f t="shared" si="62"/>
        <v>3024</v>
      </c>
      <c r="Y38" s="49"/>
      <c r="Z38" s="121"/>
      <c r="AA38" s="45">
        <f t="shared" si="109"/>
        <v>3024</v>
      </c>
      <c r="AC38" s="21" t="s">
        <v>41</v>
      </c>
      <c r="AD38" s="16">
        <v>2240</v>
      </c>
      <c r="AE38" s="50">
        <f t="shared" si="63"/>
        <v>3024</v>
      </c>
      <c r="AF38" s="49"/>
      <c r="AG38" s="121"/>
      <c r="AH38" s="45">
        <f t="shared" si="110"/>
        <v>3024</v>
      </c>
      <c r="AJ38" s="21" t="s">
        <v>41</v>
      </c>
      <c r="AK38" s="16">
        <v>2240</v>
      </c>
      <c r="AL38" s="50">
        <f t="shared" si="64"/>
        <v>3024</v>
      </c>
      <c r="AM38" s="49"/>
      <c r="AN38" s="121"/>
      <c r="AO38" s="45">
        <f t="shared" si="111"/>
        <v>3024</v>
      </c>
      <c r="AQ38" s="21" t="s">
        <v>41</v>
      </c>
      <c r="AR38" s="16">
        <v>2240</v>
      </c>
      <c r="AS38" s="50">
        <f t="shared" si="65"/>
        <v>3024</v>
      </c>
      <c r="AT38" s="121"/>
      <c r="AU38" s="121">
        <f>2131.2+893</f>
        <v>3024.2</v>
      </c>
      <c r="AV38" s="45">
        <f t="shared" si="112"/>
        <v>-0.1999999999998181</v>
      </c>
      <c r="AX38" s="21" t="s">
        <v>41</v>
      </c>
      <c r="AY38" s="16">
        <v>2240</v>
      </c>
      <c r="AZ38" s="50">
        <f t="shared" si="66"/>
        <v>-0.1999999999998181</v>
      </c>
      <c r="BA38" s="49"/>
      <c r="BB38" s="49"/>
      <c r="BC38" s="45">
        <f t="shared" si="113"/>
        <v>-0.1999999999998181</v>
      </c>
      <c r="BE38" s="21" t="s">
        <v>41</v>
      </c>
      <c r="BF38" s="16">
        <v>2240</v>
      </c>
      <c r="BG38" s="50">
        <f t="shared" si="67"/>
        <v>-0.1999999999998181</v>
      </c>
      <c r="BH38" s="49"/>
      <c r="BI38" s="49"/>
      <c r="BJ38" s="45">
        <f t="shared" si="114"/>
        <v>-0.1999999999998181</v>
      </c>
      <c r="BL38" s="21" t="s">
        <v>41</v>
      </c>
      <c r="BM38" s="16">
        <v>2240</v>
      </c>
      <c r="BN38" s="50">
        <f t="shared" si="68"/>
        <v>-0.1999999999998181</v>
      </c>
      <c r="BO38" s="49"/>
      <c r="BP38" s="49"/>
      <c r="BQ38" s="45">
        <f t="shared" si="115"/>
        <v>-0.1999999999998181</v>
      </c>
      <c r="BS38" s="21" t="s">
        <v>41</v>
      </c>
      <c r="BT38" s="16">
        <v>2240</v>
      </c>
      <c r="BU38" s="50">
        <f t="shared" si="69"/>
        <v>-0.1999999999998181</v>
      </c>
      <c r="BV38" s="49"/>
      <c r="BW38" s="49"/>
      <c r="BX38" s="45">
        <f t="shared" si="116"/>
        <v>-0.1999999999998181</v>
      </c>
      <c r="BZ38" s="21" t="s">
        <v>41</v>
      </c>
      <c r="CA38" s="16">
        <v>2240</v>
      </c>
      <c r="CB38" s="50">
        <f t="shared" si="70"/>
        <v>-0.1999999999998181</v>
      </c>
      <c r="CC38" s="49"/>
      <c r="CD38" s="49"/>
      <c r="CE38" s="45">
        <f t="shared" si="117"/>
        <v>-0.1999999999998181</v>
      </c>
    </row>
    <row r="39" spans="1:83" s="27" customFormat="1" ht="15.75" customHeight="1" thickBot="1">
      <c r="A39" s="21" t="s">
        <v>47</v>
      </c>
      <c r="B39" s="16">
        <v>2240</v>
      </c>
      <c r="C39" s="49">
        <v>3100</v>
      </c>
      <c r="D39" s="49"/>
      <c r="E39" s="49"/>
      <c r="F39" s="45">
        <f t="shared" si="106"/>
        <v>3100</v>
      </c>
      <c r="H39" s="21" t="s">
        <v>47</v>
      </c>
      <c r="I39" s="16">
        <v>2240</v>
      </c>
      <c r="J39" s="50">
        <f t="shared" si="60"/>
        <v>3100</v>
      </c>
      <c r="K39" s="49"/>
      <c r="L39" s="121"/>
      <c r="M39" s="45">
        <f t="shared" si="107"/>
        <v>3100</v>
      </c>
      <c r="O39" s="21" t="s">
        <v>47</v>
      </c>
      <c r="P39" s="16">
        <v>2240</v>
      </c>
      <c r="Q39" s="50">
        <f t="shared" si="61"/>
        <v>3100</v>
      </c>
      <c r="R39" s="49"/>
      <c r="S39" s="121"/>
      <c r="T39" s="45">
        <f t="shared" si="108"/>
        <v>3100</v>
      </c>
      <c r="U39" s="28"/>
      <c r="V39" s="21" t="s">
        <v>47</v>
      </c>
      <c r="W39" s="16">
        <v>2240</v>
      </c>
      <c r="X39" s="50">
        <f t="shared" si="62"/>
        <v>3100</v>
      </c>
      <c r="Y39" s="49"/>
      <c r="Z39" s="121"/>
      <c r="AA39" s="45">
        <f t="shared" si="109"/>
        <v>3100</v>
      </c>
      <c r="AC39" s="21" t="s">
        <v>47</v>
      </c>
      <c r="AD39" s="16">
        <v>2240</v>
      </c>
      <c r="AE39" s="50">
        <f t="shared" si="63"/>
        <v>3100</v>
      </c>
      <c r="AF39" s="49"/>
      <c r="AG39" s="121"/>
      <c r="AH39" s="45">
        <f t="shared" si="110"/>
        <v>3100</v>
      </c>
      <c r="AJ39" s="21" t="s">
        <v>47</v>
      </c>
      <c r="AK39" s="16">
        <v>2240</v>
      </c>
      <c r="AL39" s="50">
        <f t="shared" si="64"/>
        <v>3100</v>
      </c>
      <c r="AM39" s="49"/>
      <c r="AN39" s="121"/>
      <c r="AO39" s="45">
        <f t="shared" si="111"/>
        <v>3100</v>
      </c>
      <c r="AQ39" s="21" t="s">
        <v>47</v>
      </c>
      <c r="AR39" s="16">
        <v>2240</v>
      </c>
      <c r="AS39" s="50">
        <f t="shared" si="65"/>
        <v>3100</v>
      </c>
      <c r="AT39" s="121"/>
      <c r="AU39" s="121"/>
      <c r="AV39" s="45">
        <f t="shared" si="112"/>
        <v>3100</v>
      </c>
      <c r="AX39" s="21" t="s">
        <v>47</v>
      </c>
      <c r="AY39" s="16">
        <v>2240</v>
      </c>
      <c r="AZ39" s="50">
        <f t="shared" si="66"/>
        <v>3100</v>
      </c>
      <c r="BA39" s="49"/>
      <c r="BB39" s="49"/>
      <c r="BC39" s="45">
        <f t="shared" si="113"/>
        <v>3100</v>
      </c>
      <c r="BE39" s="21" t="s">
        <v>47</v>
      </c>
      <c r="BF39" s="16">
        <v>2240</v>
      </c>
      <c r="BG39" s="50">
        <f t="shared" si="67"/>
        <v>3100</v>
      </c>
      <c r="BH39" s="49"/>
      <c r="BI39" s="49"/>
      <c r="BJ39" s="45">
        <f t="shared" si="114"/>
        <v>3100</v>
      </c>
      <c r="BL39" s="21" t="s">
        <v>47</v>
      </c>
      <c r="BM39" s="16">
        <v>2240</v>
      </c>
      <c r="BN39" s="50">
        <f t="shared" si="68"/>
        <v>3100</v>
      </c>
      <c r="BO39" s="49"/>
      <c r="BP39" s="49"/>
      <c r="BQ39" s="45">
        <f t="shared" si="115"/>
        <v>3100</v>
      </c>
      <c r="BS39" s="21" t="s">
        <v>47</v>
      </c>
      <c r="BT39" s="16">
        <v>2240</v>
      </c>
      <c r="BU39" s="50">
        <f t="shared" si="69"/>
        <v>3100</v>
      </c>
      <c r="BV39" s="49"/>
      <c r="BW39" s="49"/>
      <c r="BX39" s="45">
        <f t="shared" si="116"/>
        <v>3100</v>
      </c>
      <c r="BZ39" s="21" t="s">
        <v>47</v>
      </c>
      <c r="CA39" s="16">
        <v>2240</v>
      </c>
      <c r="CB39" s="50">
        <f t="shared" si="70"/>
        <v>3100</v>
      </c>
      <c r="CC39" s="49"/>
      <c r="CD39" s="49"/>
      <c r="CE39" s="45">
        <f t="shared" si="117"/>
        <v>3100</v>
      </c>
    </row>
    <row r="40" spans="1:83" s="27" customFormat="1" ht="15.75" customHeight="1" thickBot="1">
      <c r="A40" s="21" t="s">
        <v>45</v>
      </c>
      <c r="B40" s="16">
        <v>2240</v>
      </c>
      <c r="C40" s="49">
        <v>970</v>
      </c>
      <c r="D40" s="49"/>
      <c r="E40" s="49"/>
      <c r="F40" s="45">
        <f t="shared" si="106"/>
        <v>970</v>
      </c>
      <c r="H40" s="21" t="s">
        <v>45</v>
      </c>
      <c r="I40" s="16">
        <v>2240</v>
      </c>
      <c r="J40" s="50">
        <f t="shared" si="60"/>
        <v>970</v>
      </c>
      <c r="K40" s="49"/>
      <c r="L40" s="121">
        <v>970</v>
      </c>
      <c r="M40" s="45">
        <f t="shared" si="107"/>
        <v>0</v>
      </c>
      <c r="O40" s="21" t="s">
        <v>45</v>
      </c>
      <c r="P40" s="16">
        <v>2240</v>
      </c>
      <c r="Q40" s="50">
        <f t="shared" si="61"/>
        <v>0</v>
      </c>
      <c r="R40" s="49"/>
      <c r="S40" s="121"/>
      <c r="T40" s="45">
        <f t="shared" si="108"/>
        <v>0</v>
      </c>
      <c r="U40" s="28"/>
      <c r="V40" s="21" t="s">
        <v>45</v>
      </c>
      <c r="W40" s="16">
        <v>2240</v>
      </c>
      <c r="X40" s="50">
        <f t="shared" si="62"/>
        <v>0</v>
      </c>
      <c r="Y40" s="49"/>
      <c r="Z40" s="121"/>
      <c r="AA40" s="45">
        <f t="shared" si="109"/>
        <v>0</v>
      </c>
      <c r="AC40" s="21" t="s">
        <v>45</v>
      </c>
      <c r="AD40" s="16">
        <v>2240</v>
      </c>
      <c r="AE40" s="50">
        <f t="shared" si="63"/>
        <v>0</v>
      </c>
      <c r="AF40" s="49"/>
      <c r="AG40" s="121"/>
      <c r="AH40" s="45">
        <f t="shared" si="110"/>
        <v>0</v>
      </c>
      <c r="AJ40" s="21" t="s">
        <v>45</v>
      </c>
      <c r="AK40" s="16">
        <v>2240</v>
      </c>
      <c r="AL40" s="50">
        <f t="shared" si="64"/>
        <v>0</v>
      </c>
      <c r="AM40" s="49"/>
      <c r="AN40" s="121"/>
      <c r="AO40" s="45">
        <f t="shared" si="111"/>
        <v>0</v>
      </c>
      <c r="AQ40" s="21" t="s">
        <v>45</v>
      </c>
      <c r="AR40" s="16">
        <v>2240</v>
      </c>
      <c r="AS40" s="50">
        <f t="shared" si="65"/>
        <v>0</v>
      </c>
      <c r="AT40" s="121"/>
      <c r="AU40" s="121"/>
      <c r="AV40" s="45">
        <f t="shared" si="112"/>
        <v>0</v>
      </c>
      <c r="AX40" s="21" t="s">
        <v>45</v>
      </c>
      <c r="AY40" s="16">
        <v>2240</v>
      </c>
      <c r="AZ40" s="50">
        <f t="shared" si="66"/>
        <v>0</v>
      </c>
      <c r="BA40" s="49"/>
      <c r="BB40" s="49"/>
      <c r="BC40" s="45">
        <f t="shared" si="113"/>
        <v>0</v>
      </c>
      <c r="BE40" s="21" t="s">
        <v>45</v>
      </c>
      <c r="BF40" s="16">
        <v>2240</v>
      </c>
      <c r="BG40" s="50">
        <f t="shared" si="67"/>
        <v>0</v>
      </c>
      <c r="BH40" s="49"/>
      <c r="BI40" s="49"/>
      <c r="BJ40" s="45">
        <f t="shared" si="114"/>
        <v>0</v>
      </c>
      <c r="BL40" s="21" t="s">
        <v>45</v>
      </c>
      <c r="BM40" s="16">
        <v>2240</v>
      </c>
      <c r="BN40" s="50">
        <f t="shared" si="68"/>
        <v>0</v>
      </c>
      <c r="BO40" s="49"/>
      <c r="BP40" s="49"/>
      <c r="BQ40" s="45">
        <f t="shared" si="115"/>
        <v>0</v>
      </c>
      <c r="BS40" s="21" t="s">
        <v>45</v>
      </c>
      <c r="BT40" s="16">
        <v>2240</v>
      </c>
      <c r="BU40" s="50">
        <f t="shared" si="69"/>
        <v>0</v>
      </c>
      <c r="BV40" s="49"/>
      <c r="BW40" s="49"/>
      <c r="BX40" s="45">
        <f t="shared" si="116"/>
        <v>0</v>
      </c>
      <c r="BZ40" s="21" t="s">
        <v>45</v>
      </c>
      <c r="CA40" s="16">
        <v>2240</v>
      </c>
      <c r="CB40" s="50">
        <f t="shared" si="70"/>
        <v>0</v>
      </c>
      <c r="CC40" s="49"/>
      <c r="CD40" s="49"/>
      <c r="CE40" s="45">
        <f t="shared" si="117"/>
        <v>0</v>
      </c>
    </row>
    <row r="41" spans="1:83" s="129" customFormat="1" ht="15.75" customHeight="1" thickBot="1">
      <c r="A41" s="24"/>
      <c r="B41" s="23"/>
      <c r="C41" s="49"/>
      <c r="D41" s="49"/>
      <c r="E41" s="49"/>
      <c r="F41" s="31"/>
      <c r="H41" s="24"/>
      <c r="I41" s="23"/>
      <c r="J41" s="133"/>
      <c r="K41" s="49"/>
      <c r="L41" s="121"/>
      <c r="M41" s="31"/>
      <c r="O41" s="24"/>
      <c r="P41" s="23"/>
      <c r="Q41" s="133"/>
      <c r="R41" s="49"/>
      <c r="S41" s="121"/>
      <c r="T41" s="31"/>
      <c r="V41" s="24"/>
      <c r="W41" s="23"/>
      <c r="X41" s="133"/>
      <c r="Y41" s="49"/>
      <c r="Z41" s="121"/>
      <c r="AA41" s="31"/>
      <c r="AC41" s="24" t="s">
        <v>159</v>
      </c>
      <c r="AD41" s="23">
        <v>2240</v>
      </c>
      <c r="AE41" s="133">
        <v>360</v>
      </c>
      <c r="AF41" s="49"/>
      <c r="AG41" s="121">
        <v>360</v>
      </c>
      <c r="AH41" s="45">
        <f t="shared" si="110"/>
        <v>0</v>
      </c>
      <c r="AJ41" s="24"/>
      <c r="AK41" s="23"/>
      <c r="AL41" s="133"/>
      <c r="AM41" s="49"/>
      <c r="AN41" s="121"/>
      <c r="AO41" s="31"/>
      <c r="AQ41" s="24"/>
      <c r="AR41" s="23"/>
      <c r="AS41" s="133"/>
      <c r="AT41" s="121"/>
      <c r="AU41" s="121"/>
      <c r="AV41" s="31"/>
      <c r="AX41" s="24"/>
      <c r="AY41" s="23"/>
      <c r="AZ41" s="133"/>
      <c r="BA41" s="49"/>
      <c r="BB41" s="49"/>
      <c r="BC41" s="31"/>
      <c r="BE41" s="24"/>
      <c r="BF41" s="23"/>
      <c r="BG41" s="133"/>
      <c r="BH41" s="49"/>
      <c r="BI41" s="49"/>
      <c r="BJ41" s="31"/>
      <c r="BL41" s="24"/>
      <c r="BM41" s="23"/>
      <c r="BN41" s="133"/>
      <c r="BO41" s="49"/>
      <c r="BP41" s="49"/>
      <c r="BQ41" s="31"/>
      <c r="BS41" s="24"/>
      <c r="BT41" s="23"/>
      <c r="BU41" s="133"/>
      <c r="BV41" s="49"/>
      <c r="BW41" s="49"/>
      <c r="BX41" s="31"/>
      <c r="BZ41" s="24"/>
      <c r="CA41" s="23"/>
      <c r="CB41" s="133"/>
      <c r="CC41" s="49"/>
      <c r="CD41" s="49"/>
      <c r="CE41" s="31"/>
    </row>
    <row r="42" spans="1:83" s="27" customFormat="1" ht="15.75" customHeight="1" thickBot="1">
      <c r="A42" s="21" t="s">
        <v>43</v>
      </c>
      <c r="B42" s="16">
        <v>2240</v>
      </c>
      <c r="C42" s="49">
        <v>2040</v>
      </c>
      <c r="D42" s="49"/>
      <c r="E42" s="49"/>
      <c r="F42" s="45">
        <f t="shared" si="106"/>
        <v>2040</v>
      </c>
      <c r="H42" s="21" t="s">
        <v>43</v>
      </c>
      <c r="I42" s="16">
        <v>2240</v>
      </c>
      <c r="J42" s="50">
        <f t="shared" si="60"/>
        <v>2040</v>
      </c>
      <c r="K42" s="49"/>
      <c r="L42" s="121"/>
      <c r="M42" s="45">
        <f t="shared" si="107"/>
        <v>2040</v>
      </c>
      <c r="O42" s="21" t="s">
        <v>43</v>
      </c>
      <c r="P42" s="16">
        <v>2240</v>
      </c>
      <c r="Q42" s="50">
        <f t="shared" si="61"/>
        <v>2040</v>
      </c>
      <c r="R42" s="49"/>
      <c r="S42" s="121"/>
      <c r="T42" s="45">
        <f t="shared" si="108"/>
        <v>2040</v>
      </c>
      <c r="U42" s="28"/>
      <c r="V42" s="21" t="s">
        <v>43</v>
      </c>
      <c r="W42" s="16">
        <v>2240</v>
      </c>
      <c r="X42" s="50">
        <f t="shared" si="62"/>
        <v>2040</v>
      </c>
      <c r="Y42" s="49"/>
      <c r="Z42" s="121"/>
      <c r="AA42" s="45">
        <f t="shared" si="109"/>
        <v>2040</v>
      </c>
      <c r="AC42" s="21" t="s">
        <v>43</v>
      </c>
      <c r="AD42" s="16">
        <v>2240</v>
      </c>
      <c r="AE42" s="50">
        <f t="shared" si="63"/>
        <v>2040</v>
      </c>
      <c r="AF42" s="49"/>
      <c r="AG42" s="121"/>
      <c r="AH42" s="45">
        <f t="shared" si="110"/>
        <v>2040</v>
      </c>
      <c r="AJ42" s="21" t="s">
        <v>43</v>
      </c>
      <c r="AK42" s="16">
        <v>2240</v>
      </c>
      <c r="AL42" s="50">
        <f t="shared" si="64"/>
        <v>2040</v>
      </c>
      <c r="AM42" s="49"/>
      <c r="AN42" s="121"/>
      <c r="AO42" s="45">
        <f t="shared" si="111"/>
        <v>2040</v>
      </c>
      <c r="AQ42" s="21" t="s">
        <v>43</v>
      </c>
      <c r="AR42" s="16">
        <v>2240</v>
      </c>
      <c r="AS42" s="50">
        <f t="shared" si="65"/>
        <v>2040</v>
      </c>
      <c r="AT42" s="121"/>
      <c r="AU42" s="121">
        <v>2040</v>
      </c>
      <c r="AV42" s="45">
        <f t="shared" si="112"/>
        <v>0</v>
      </c>
      <c r="AX42" s="21" t="s">
        <v>43</v>
      </c>
      <c r="AY42" s="16">
        <v>2240</v>
      </c>
      <c r="AZ42" s="50">
        <f t="shared" si="66"/>
        <v>0</v>
      </c>
      <c r="BA42" s="49"/>
      <c r="BB42" s="49"/>
      <c r="BC42" s="45">
        <f t="shared" si="113"/>
        <v>0</v>
      </c>
      <c r="BE42" s="21" t="s">
        <v>43</v>
      </c>
      <c r="BF42" s="16">
        <v>2240</v>
      </c>
      <c r="BG42" s="50">
        <f t="shared" si="67"/>
        <v>0</v>
      </c>
      <c r="BH42" s="49"/>
      <c r="BI42" s="49"/>
      <c r="BJ42" s="45">
        <f t="shared" si="114"/>
        <v>0</v>
      </c>
      <c r="BL42" s="21" t="s">
        <v>43</v>
      </c>
      <c r="BM42" s="16">
        <v>2240</v>
      </c>
      <c r="BN42" s="50">
        <f t="shared" si="68"/>
        <v>0</v>
      </c>
      <c r="BO42" s="49"/>
      <c r="BP42" s="49"/>
      <c r="BQ42" s="45">
        <f t="shared" si="115"/>
        <v>0</v>
      </c>
      <c r="BS42" s="21" t="s">
        <v>43</v>
      </c>
      <c r="BT42" s="16">
        <v>2240</v>
      </c>
      <c r="BU42" s="50">
        <f t="shared" si="69"/>
        <v>0</v>
      </c>
      <c r="BV42" s="49"/>
      <c r="BW42" s="49"/>
      <c r="BX42" s="45">
        <f t="shared" si="116"/>
        <v>0</v>
      </c>
      <c r="BZ42" s="21" t="s">
        <v>43</v>
      </c>
      <c r="CA42" s="16">
        <v>2240</v>
      </c>
      <c r="CB42" s="50">
        <f t="shared" si="70"/>
        <v>0</v>
      </c>
      <c r="CC42" s="49"/>
      <c r="CD42" s="49"/>
      <c r="CE42" s="45">
        <f t="shared" si="117"/>
        <v>0</v>
      </c>
    </row>
    <row r="43" spans="1:83" s="27" customFormat="1" ht="15.75" customHeight="1" thickBot="1">
      <c r="A43" s="21" t="s">
        <v>37</v>
      </c>
      <c r="B43" s="16">
        <v>2240</v>
      </c>
      <c r="C43" s="49">
        <f>2520+6000</f>
        <v>8520</v>
      </c>
      <c r="D43" s="49"/>
      <c r="E43" s="49"/>
      <c r="F43" s="45">
        <f t="shared" si="106"/>
        <v>8520</v>
      </c>
      <c r="H43" s="21" t="s">
        <v>37</v>
      </c>
      <c r="I43" s="16">
        <v>2240</v>
      </c>
      <c r="J43" s="50">
        <f t="shared" si="60"/>
        <v>8520</v>
      </c>
      <c r="K43" s="49"/>
      <c r="L43" s="121">
        <v>391.29</v>
      </c>
      <c r="M43" s="45">
        <f t="shared" si="107"/>
        <v>8128.71</v>
      </c>
      <c r="O43" s="21" t="s">
        <v>37</v>
      </c>
      <c r="P43" s="16">
        <v>2240</v>
      </c>
      <c r="Q43" s="50">
        <f t="shared" si="61"/>
        <v>8128.71</v>
      </c>
      <c r="R43" s="49"/>
      <c r="S43" s="121">
        <v>801.76</v>
      </c>
      <c r="T43" s="45">
        <f t="shared" si="108"/>
        <v>7326.95</v>
      </c>
      <c r="U43" s="28"/>
      <c r="V43" s="21" t="s">
        <v>37</v>
      </c>
      <c r="W43" s="16">
        <v>2240</v>
      </c>
      <c r="X43" s="50">
        <f t="shared" si="62"/>
        <v>7326.95</v>
      </c>
      <c r="Y43" s="49"/>
      <c r="Z43" s="121">
        <v>1741.29</v>
      </c>
      <c r="AA43" s="45">
        <f t="shared" si="109"/>
        <v>5585.66</v>
      </c>
      <c r="AC43" s="21" t="s">
        <v>37</v>
      </c>
      <c r="AD43" s="16">
        <v>2240</v>
      </c>
      <c r="AE43" s="50">
        <f t="shared" si="63"/>
        <v>5585.66</v>
      </c>
      <c r="AF43" s="49"/>
      <c r="AG43" s="121">
        <v>709.28</v>
      </c>
      <c r="AH43" s="45">
        <f t="shared" si="110"/>
        <v>4876.38</v>
      </c>
      <c r="AJ43" s="21" t="s">
        <v>37</v>
      </c>
      <c r="AK43" s="16">
        <v>2240</v>
      </c>
      <c r="AL43" s="50">
        <f t="shared" si="64"/>
        <v>4876.38</v>
      </c>
      <c r="AM43" s="49"/>
      <c r="AN43" s="121"/>
      <c r="AO43" s="45">
        <f t="shared" si="111"/>
        <v>4876.38</v>
      </c>
      <c r="AQ43" s="21" t="s">
        <v>37</v>
      </c>
      <c r="AR43" s="16">
        <v>2240</v>
      </c>
      <c r="AS43" s="50">
        <f t="shared" si="65"/>
        <v>4876.38</v>
      </c>
      <c r="AT43" s="121"/>
      <c r="AU43" s="121"/>
      <c r="AV43" s="45">
        <f t="shared" si="112"/>
        <v>4876.38</v>
      </c>
      <c r="AX43" s="21" t="s">
        <v>37</v>
      </c>
      <c r="AY43" s="16">
        <v>2240</v>
      </c>
      <c r="AZ43" s="50">
        <f t="shared" si="66"/>
        <v>4876.38</v>
      </c>
      <c r="BA43" s="49"/>
      <c r="BB43" s="49"/>
      <c r="BC43" s="45">
        <f t="shared" si="113"/>
        <v>4876.38</v>
      </c>
      <c r="BE43" s="21" t="s">
        <v>37</v>
      </c>
      <c r="BF43" s="16">
        <v>2240</v>
      </c>
      <c r="BG43" s="50">
        <f t="shared" si="67"/>
        <v>4876.38</v>
      </c>
      <c r="BH43" s="49"/>
      <c r="BI43" s="49"/>
      <c r="BJ43" s="45">
        <f t="shared" si="114"/>
        <v>4876.38</v>
      </c>
      <c r="BL43" s="21" t="s">
        <v>37</v>
      </c>
      <c r="BM43" s="16">
        <v>2240</v>
      </c>
      <c r="BN43" s="50">
        <f t="shared" si="68"/>
        <v>4876.38</v>
      </c>
      <c r="BO43" s="49"/>
      <c r="BP43" s="49"/>
      <c r="BQ43" s="45">
        <f t="shared" si="115"/>
        <v>4876.38</v>
      </c>
      <c r="BS43" s="21" t="s">
        <v>37</v>
      </c>
      <c r="BT43" s="16">
        <v>2240</v>
      </c>
      <c r="BU43" s="50">
        <f t="shared" si="69"/>
        <v>4876.38</v>
      </c>
      <c r="BV43" s="49"/>
      <c r="BW43" s="49"/>
      <c r="BX43" s="45">
        <f t="shared" si="116"/>
        <v>4876.38</v>
      </c>
      <c r="BZ43" s="21" t="s">
        <v>37</v>
      </c>
      <c r="CA43" s="16">
        <v>2240</v>
      </c>
      <c r="CB43" s="50">
        <f t="shared" si="70"/>
        <v>4876.38</v>
      </c>
      <c r="CC43" s="49"/>
      <c r="CD43" s="49"/>
      <c r="CE43" s="45">
        <f t="shared" si="117"/>
        <v>4876.38</v>
      </c>
    </row>
    <row r="44" spans="1:83" s="88" customFormat="1" ht="28.5" customHeight="1" thickBot="1">
      <c r="A44" s="34" t="s">
        <v>143</v>
      </c>
      <c r="B44" s="16">
        <v>2240</v>
      </c>
      <c r="C44" s="49"/>
      <c r="D44" s="49"/>
      <c r="E44" s="49"/>
      <c r="F44" s="45">
        <f t="shared" si="106"/>
        <v>0</v>
      </c>
      <c r="H44" s="34" t="s">
        <v>143</v>
      </c>
      <c r="I44" s="16">
        <v>2240</v>
      </c>
      <c r="J44" s="50">
        <f t="shared" si="60"/>
        <v>0</v>
      </c>
      <c r="K44" s="49"/>
      <c r="L44" s="121"/>
      <c r="M44" s="45">
        <f t="shared" si="107"/>
        <v>0</v>
      </c>
      <c r="O44" s="34" t="s">
        <v>143</v>
      </c>
      <c r="P44" s="16">
        <v>2240</v>
      </c>
      <c r="Q44" s="50">
        <f t="shared" si="61"/>
        <v>0</v>
      </c>
      <c r="R44" s="49">
        <v>45000</v>
      </c>
      <c r="S44" s="121"/>
      <c r="T44" s="45">
        <f t="shared" si="108"/>
        <v>45000</v>
      </c>
      <c r="V44" s="34" t="s">
        <v>143</v>
      </c>
      <c r="W44" s="16">
        <v>2240</v>
      </c>
      <c r="X44" s="50">
        <f t="shared" si="62"/>
        <v>45000</v>
      </c>
      <c r="Y44" s="49"/>
      <c r="Z44" s="121">
        <v>20000</v>
      </c>
      <c r="AA44" s="45">
        <f t="shared" si="109"/>
        <v>25000</v>
      </c>
      <c r="AC44" s="34" t="s">
        <v>143</v>
      </c>
      <c r="AD44" s="16">
        <v>2240</v>
      </c>
      <c r="AE44" s="50">
        <f t="shared" si="63"/>
        <v>25000</v>
      </c>
      <c r="AF44" s="49"/>
      <c r="AG44" s="121"/>
      <c r="AH44" s="45">
        <f t="shared" si="110"/>
        <v>25000</v>
      </c>
      <c r="AJ44" s="34" t="s">
        <v>143</v>
      </c>
      <c r="AK44" s="16">
        <v>2240</v>
      </c>
      <c r="AL44" s="50">
        <f t="shared" si="64"/>
        <v>25000</v>
      </c>
      <c r="AM44" s="49"/>
      <c r="AN44" s="121">
        <v>25000</v>
      </c>
      <c r="AO44" s="45">
        <f t="shared" si="111"/>
        <v>0</v>
      </c>
      <c r="AQ44" s="34" t="s">
        <v>165</v>
      </c>
      <c r="AR44" s="16">
        <v>2240</v>
      </c>
      <c r="AS44" s="50">
        <f t="shared" si="65"/>
        <v>0</v>
      </c>
      <c r="AT44" s="121">
        <v>50000</v>
      </c>
      <c r="AU44" s="121">
        <f>AT44</f>
        <v>50000</v>
      </c>
      <c r="AV44" s="45">
        <f t="shared" si="112"/>
        <v>0</v>
      </c>
      <c r="AX44" s="34" t="s">
        <v>143</v>
      </c>
      <c r="AY44" s="16">
        <v>2240</v>
      </c>
      <c r="AZ44" s="50">
        <f t="shared" si="66"/>
        <v>0</v>
      </c>
      <c r="BA44" s="49"/>
      <c r="BB44" s="49"/>
      <c r="BC44" s="45">
        <f t="shared" si="113"/>
        <v>0</v>
      </c>
      <c r="BE44" s="34" t="s">
        <v>143</v>
      </c>
      <c r="BF44" s="16">
        <v>2240</v>
      </c>
      <c r="BG44" s="50">
        <f t="shared" si="67"/>
        <v>0</v>
      </c>
      <c r="BH44" s="49"/>
      <c r="BI44" s="49"/>
      <c r="BJ44" s="45">
        <f t="shared" si="114"/>
        <v>0</v>
      </c>
      <c r="BL44" s="34" t="s">
        <v>143</v>
      </c>
      <c r="BM44" s="16">
        <v>2240</v>
      </c>
      <c r="BN44" s="50">
        <f t="shared" si="68"/>
        <v>0</v>
      </c>
      <c r="BO44" s="49"/>
      <c r="BP44" s="49"/>
      <c r="BQ44" s="45">
        <f t="shared" si="115"/>
        <v>0</v>
      </c>
      <c r="BS44" s="34" t="s">
        <v>143</v>
      </c>
      <c r="BT44" s="16">
        <v>2240</v>
      </c>
      <c r="BU44" s="50">
        <f t="shared" si="69"/>
        <v>0</v>
      </c>
      <c r="BV44" s="49"/>
      <c r="BW44" s="49"/>
      <c r="BX44" s="45">
        <f t="shared" si="116"/>
        <v>0</v>
      </c>
      <c r="BZ44" s="34" t="s">
        <v>143</v>
      </c>
      <c r="CA44" s="16">
        <v>2240</v>
      </c>
      <c r="CB44" s="50">
        <f t="shared" si="70"/>
        <v>0</v>
      </c>
      <c r="CC44" s="49"/>
      <c r="CD44" s="49"/>
      <c r="CE44" s="45">
        <f t="shared" si="117"/>
        <v>0</v>
      </c>
    </row>
    <row r="45" spans="1:83" s="88" customFormat="1" ht="15.75" customHeight="1" thickBot="1">
      <c r="A45" s="34" t="s">
        <v>144</v>
      </c>
      <c r="B45" s="16">
        <v>2240</v>
      </c>
      <c r="C45" s="49"/>
      <c r="D45" s="49"/>
      <c r="E45" s="49"/>
      <c r="F45" s="45">
        <f t="shared" si="106"/>
        <v>0</v>
      </c>
      <c r="H45" s="34" t="s">
        <v>144</v>
      </c>
      <c r="I45" s="16">
        <v>2240</v>
      </c>
      <c r="J45" s="50">
        <f t="shared" si="60"/>
        <v>0</v>
      </c>
      <c r="K45" s="49"/>
      <c r="L45" s="121"/>
      <c r="M45" s="45">
        <f t="shared" si="107"/>
        <v>0</v>
      </c>
      <c r="O45" s="34" t="s">
        <v>144</v>
      </c>
      <c r="P45" s="16">
        <v>2240</v>
      </c>
      <c r="Q45" s="50">
        <f t="shared" si="61"/>
        <v>0</v>
      </c>
      <c r="R45" s="49"/>
      <c r="S45" s="121"/>
      <c r="T45" s="45">
        <f t="shared" si="108"/>
        <v>0</v>
      </c>
      <c r="V45" s="34" t="s">
        <v>144</v>
      </c>
      <c r="W45" s="16">
        <v>2240</v>
      </c>
      <c r="X45" s="50">
        <f t="shared" si="62"/>
        <v>0</v>
      </c>
      <c r="Y45" s="49"/>
      <c r="Z45" s="121"/>
      <c r="AA45" s="45">
        <f t="shared" si="109"/>
        <v>0</v>
      </c>
      <c r="AC45" s="34" t="s">
        <v>144</v>
      </c>
      <c r="AD45" s="16">
        <v>2240</v>
      </c>
      <c r="AE45" s="50">
        <f t="shared" si="63"/>
        <v>0</v>
      </c>
      <c r="AF45" s="49"/>
      <c r="AG45" s="121"/>
      <c r="AH45" s="45">
        <f t="shared" si="110"/>
        <v>0</v>
      </c>
      <c r="AJ45" s="34" t="s">
        <v>144</v>
      </c>
      <c r="AK45" s="16">
        <v>2240</v>
      </c>
      <c r="AL45" s="50">
        <f t="shared" si="64"/>
        <v>0</v>
      </c>
      <c r="AM45" s="49"/>
      <c r="AN45" s="121"/>
      <c r="AO45" s="45">
        <f t="shared" si="111"/>
        <v>0</v>
      </c>
      <c r="AQ45" s="34" t="s">
        <v>144</v>
      </c>
      <c r="AR45" s="16">
        <v>2240</v>
      </c>
      <c r="AS45" s="50">
        <f t="shared" si="65"/>
        <v>0</v>
      </c>
      <c r="AT45" s="121"/>
      <c r="AU45" s="121"/>
      <c r="AV45" s="45">
        <f t="shared" si="112"/>
        <v>0</v>
      </c>
      <c r="AX45" s="34" t="s">
        <v>144</v>
      </c>
      <c r="AY45" s="16">
        <v>2240</v>
      </c>
      <c r="AZ45" s="50">
        <f t="shared" si="66"/>
        <v>0</v>
      </c>
      <c r="BA45" s="49"/>
      <c r="BB45" s="49"/>
      <c r="BC45" s="45">
        <f t="shared" si="113"/>
        <v>0</v>
      </c>
      <c r="BE45" s="34" t="s">
        <v>144</v>
      </c>
      <c r="BF45" s="16">
        <v>2240</v>
      </c>
      <c r="BG45" s="50">
        <f t="shared" si="67"/>
        <v>0</v>
      </c>
      <c r="BH45" s="49"/>
      <c r="BI45" s="49"/>
      <c r="BJ45" s="45">
        <f t="shared" si="114"/>
        <v>0</v>
      </c>
      <c r="BL45" s="34" t="s">
        <v>144</v>
      </c>
      <c r="BM45" s="16">
        <v>2240</v>
      </c>
      <c r="BN45" s="50">
        <f t="shared" si="68"/>
        <v>0</v>
      </c>
      <c r="BO45" s="49"/>
      <c r="BP45" s="49"/>
      <c r="BQ45" s="45">
        <f t="shared" si="115"/>
        <v>0</v>
      </c>
      <c r="BS45" s="34" t="s">
        <v>144</v>
      </c>
      <c r="BT45" s="16">
        <v>2240</v>
      </c>
      <c r="BU45" s="50">
        <f t="shared" si="69"/>
        <v>0</v>
      </c>
      <c r="BV45" s="49"/>
      <c r="BW45" s="49"/>
      <c r="BX45" s="45">
        <f t="shared" si="116"/>
        <v>0</v>
      </c>
      <c r="BZ45" s="34" t="s">
        <v>144</v>
      </c>
      <c r="CA45" s="16">
        <v>2240</v>
      </c>
      <c r="CB45" s="50">
        <f t="shared" si="70"/>
        <v>0</v>
      </c>
      <c r="CC45" s="49"/>
      <c r="CD45" s="49"/>
      <c r="CE45" s="45">
        <f t="shared" si="117"/>
        <v>0</v>
      </c>
    </row>
    <row r="46" spans="1:83" s="88" customFormat="1" ht="15.75" customHeight="1" thickBot="1">
      <c r="A46" s="89" t="s">
        <v>146</v>
      </c>
      <c r="B46" s="23">
        <v>2240</v>
      </c>
      <c r="C46" s="49"/>
      <c r="D46" s="49"/>
      <c r="E46" s="49"/>
      <c r="F46" s="45">
        <f t="shared" si="106"/>
        <v>0</v>
      </c>
      <c r="H46" s="89" t="s">
        <v>146</v>
      </c>
      <c r="I46" s="23">
        <v>2240</v>
      </c>
      <c r="J46" s="50">
        <f t="shared" si="60"/>
        <v>0</v>
      </c>
      <c r="K46" s="49"/>
      <c r="L46" s="121"/>
      <c r="M46" s="45">
        <f t="shared" si="107"/>
        <v>0</v>
      </c>
      <c r="O46" s="89" t="s">
        <v>146</v>
      </c>
      <c r="P46" s="23">
        <v>2240</v>
      </c>
      <c r="Q46" s="50">
        <f t="shared" si="61"/>
        <v>0</v>
      </c>
      <c r="R46" s="49"/>
      <c r="S46" s="121"/>
      <c r="T46" s="45">
        <f t="shared" si="108"/>
        <v>0</v>
      </c>
      <c r="V46" s="89" t="s">
        <v>146</v>
      </c>
      <c r="W46" s="23">
        <v>2240</v>
      </c>
      <c r="X46" s="50">
        <f t="shared" si="62"/>
        <v>0</v>
      </c>
      <c r="Y46" s="49"/>
      <c r="Z46" s="121"/>
      <c r="AA46" s="45">
        <f t="shared" si="109"/>
        <v>0</v>
      </c>
      <c r="AC46" s="89" t="s">
        <v>146</v>
      </c>
      <c r="AD46" s="23">
        <v>2240</v>
      </c>
      <c r="AE46" s="50">
        <f t="shared" si="63"/>
        <v>0</v>
      </c>
      <c r="AF46" s="49"/>
      <c r="AG46" s="121"/>
      <c r="AH46" s="45">
        <f t="shared" si="110"/>
        <v>0</v>
      </c>
      <c r="AJ46" s="89" t="s">
        <v>146</v>
      </c>
      <c r="AK46" s="23">
        <v>2240</v>
      </c>
      <c r="AL46" s="50">
        <f t="shared" si="64"/>
        <v>0</v>
      </c>
      <c r="AM46" s="49"/>
      <c r="AN46" s="121"/>
      <c r="AO46" s="45">
        <f t="shared" si="111"/>
        <v>0</v>
      </c>
      <c r="AQ46" s="89" t="s">
        <v>146</v>
      </c>
      <c r="AR46" s="23">
        <v>2240</v>
      </c>
      <c r="AS46" s="50">
        <f t="shared" si="65"/>
        <v>0</v>
      </c>
      <c r="AT46" s="121"/>
      <c r="AU46" s="121"/>
      <c r="AV46" s="45">
        <f t="shared" si="112"/>
        <v>0</v>
      </c>
      <c r="AX46" s="89" t="s">
        <v>146</v>
      </c>
      <c r="AY46" s="23">
        <v>2240</v>
      </c>
      <c r="AZ46" s="50">
        <f t="shared" si="66"/>
        <v>0</v>
      </c>
      <c r="BA46" s="49"/>
      <c r="BB46" s="49"/>
      <c r="BC46" s="45">
        <f t="shared" si="113"/>
        <v>0</v>
      </c>
      <c r="BE46" s="89" t="s">
        <v>146</v>
      </c>
      <c r="BF46" s="23">
        <v>2240</v>
      </c>
      <c r="BG46" s="50">
        <f t="shared" si="67"/>
        <v>0</v>
      </c>
      <c r="BH46" s="49"/>
      <c r="BI46" s="49"/>
      <c r="BJ46" s="45">
        <f t="shared" si="114"/>
        <v>0</v>
      </c>
      <c r="BL46" s="89" t="s">
        <v>146</v>
      </c>
      <c r="BM46" s="23">
        <v>2240</v>
      </c>
      <c r="BN46" s="50">
        <f t="shared" si="68"/>
        <v>0</v>
      </c>
      <c r="BO46" s="49"/>
      <c r="BP46" s="49"/>
      <c r="BQ46" s="45">
        <f t="shared" si="115"/>
        <v>0</v>
      </c>
      <c r="BS46" s="89" t="s">
        <v>146</v>
      </c>
      <c r="BT46" s="23">
        <v>2240</v>
      </c>
      <c r="BU46" s="50">
        <f t="shared" si="69"/>
        <v>0</v>
      </c>
      <c r="BV46" s="49"/>
      <c r="BW46" s="49"/>
      <c r="BX46" s="45">
        <f t="shared" si="116"/>
        <v>0</v>
      </c>
      <c r="BZ46" s="89" t="s">
        <v>146</v>
      </c>
      <c r="CA46" s="23">
        <v>2240</v>
      </c>
      <c r="CB46" s="50">
        <f t="shared" si="70"/>
        <v>0</v>
      </c>
      <c r="CC46" s="49"/>
      <c r="CD46" s="49"/>
      <c r="CE46" s="45">
        <f t="shared" si="117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48"/>
      <c r="F47" s="45">
        <f t="shared" si="106"/>
        <v>0</v>
      </c>
      <c r="H47" s="21" t="s">
        <v>34</v>
      </c>
      <c r="I47" s="16">
        <v>2240</v>
      </c>
      <c r="J47" s="50">
        <f t="shared" si="60"/>
        <v>0</v>
      </c>
      <c r="K47" s="48"/>
      <c r="L47" s="121"/>
      <c r="M47" s="45">
        <f t="shared" si="107"/>
        <v>0</v>
      </c>
      <c r="O47" s="21" t="s">
        <v>34</v>
      </c>
      <c r="P47" s="16">
        <v>2240</v>
      </c>
      <c r="Q47" s="50">
        <f t="shared" si="61"/>
        <v>0</v>
      </c>
      <c r="R47" s="48"/>
      <c r="S47" s="121"/>
      <c r="T47" s="45">
        <f t="shared" si="108"/>
        <v>0</v>
      </c>
      <c r="U47" s="28"/>
      <c r="V47" s="21" t="s">
        <v>34</v>
      </c>
      <c r="W47" s="16">
        <v>2240</v>
      </c>
      <c r="X47" s="50">
        <f t="shared" si="62"/>
        <v>0</v>
      </c>
      <c r="Y47" s="48"/>
      <c r="Z47" s="121"/>
      <c r="AA47" s="45">
        <f t="shared" si="109"/>
        <v>0</v>
      </c>
      <c r="AC47" s="21" t="s">
        <v>34</v>
      </c>
      <c r="AD47" s="16">
        <v>2240</v>
      </c>
      <c r="AE47" s="50">
        <f t="shared" si="63"/>
        <v>0</v>
      </c>
      <c r="AF47" s="48"/>
      <c r="AG47" s="121"/>
      <c r="AH47" s="45">
        <f t="shared" si="110"/>
        <v>0</v>
      </c>
      <c r="AJ47" s="21" t="s">
        <v>34</v>
      </c>
      <c r="AK47" s="16">
        <v>2240</v>
      </c>
      <c r="AL47" s="50">
        <f t="shared" si="64"/>
        <v>0</v>
      </c>
      <c r="AM47" s="48"/>
      <c r="AN47" s="121"/>
      <c r="AO47" s="45">
        <f t="shared" si="111"/>
        <v>0</v>
      </c>
      <c r="AQ47" s="21" t="s">
        <v>34</v>
      </c>
      <c r="AR47" s="16">
        <v>2240</v>
      </c>
      <c r="AS47" s="50">
        <f t="shared" si="65"/>
        <v>0</v>
      </c>
      <c r="AT47" s="121"/>
      <c r="AU47" s="121"/>
      <c r="AV47" s="45">
        <f t="shared" si="112"/>
        <v>0</v>
      </c>
      <c r="AX47" s="21" t="s">
        <v>34</v>
      </c>
      <c r="AY47" s="16">
        <v>2240</v>
      </c>
      <c r="AZ47" s="50">
        <f t="shared" si="66"/>
        <v>0</v>
      </c>
      <c r="BA47" s="48"/>
      <c r="BB47" s="48"/>
      <c r="BC47" s="45">
        <f t="shared" si="113"/>
        <v>0</v>
      </c>
      <c r="BE47" s="21" t="s">
        <v>34</v>
      </c>
      <c r="BF47" s="16">
        <v>2240</v>
      </c>
      <c r="BG47" s="50">
        <f t="shared" si="67"/>
        <v>0</v>
      </c>
      <c r="BH47" s="48"/>
      <c r="BI47" s="48"/>
      <c r="BJ47" s="45">
        <f t="shared" si="114"/>
        <v>0</v>
      </c>
      <c r="BL47" s="21" t="s">
        <v>34</v>
      </c>
      <c r="BM47" s="16">
        <v>2240</v>
      </c>
      <c r="BN47" s="50">
        <f t="shared" si="68"/>
        <v>0</v>
      </c>
      <c r="BO47" s="48"/>
      <c r="BP47" s="48"/>
      <c r="BQ47" s="45">
        <f t="shared" si="115"/>
        <v>0</v>
      </c>
      <c r="BS47" s="21" t="s">
        <v>34</v>
      </c>
      <c r="BT47" s="16">
        <v>2240</v>
      </c>
      <c r="BU47" s="50">
        <f t="shared" si="69"/>
        <v>0</v>
      </c>
      <c r="BV47" s="48"/>
      <c r="BW47" s="48"/>
      <c r="BX47" s="45">
        <f t="shared" si="116"/>
        <v>0</v>
      </c>
      <c r="BZ47" s="21" t="s">
        <v>34</v>
      </c>
      <c r="CA47" s="16">
        <v>2240</v>
      </c>
      <c r="CB47" s="50">
        <f t="shared" si="70"/>
        <v>0</v>
      </c>
      <c r="CC47" s="48"/>
      <c r="CD47" s="48"/>
      <c r="CE47" s="45">
        <f t="shared" si="117"/>
        <v>0</v>
      </c>
    </row>
    <row r="48" spans="1:83" s="112" customFormat="1" ht="15.75" customHeight="1" thickBot="1">
      <c r="A48" s="29" t="s">
        <v>50</v>
      </c>
      <c r="B48" s="30">
        <v>2270</v>
      </c>
      <c r="C48" s="47">
        <f>SUM(C49:C53)</f>
        <v>1334559</v>
      </c>
      <c r="D48" s="47">
        <f>SUM(D49:D53)</f>
        <v>0</v>
      </c>
      <c r="E48" s="120">
        <f>SUM(E49:E53)</f>
        <v>3123.31</v>
      </c>
      <c r="F48" s="47">
        <f t="shared" ref="F48" si="118">C48+D48-E48</f>
        <v>1331435.69</v>
      </c>
      <c r="H48" s="29" t="s">
        <v>50</v>
      </c>
      <c r="I48" s="30">
        <v>2270</v>
      </c>
      <c r="J48" s="47">
        <f>SUM(J49:J53)</f>
        <v>1331435.69</v>
      </c>
      <c r="K48" s="120">
        <f>SUM(K49:K53)</f>
        <v>267</v>
      </c>
      <c r="L48" s="120">
        <f>SUM(L49:L53)</f>
        <v>318534.50999999995</v>
      </c>
      <c r="M48" s="47">
        <f t="shared" ref="M48" si="119">J48+K48-L48</f>
        <v>1013168.1799999999</v>
      </c>
      <c r="O48" s="29" t="s">
        <v>50</v>
      </c>
      <c r="P48" s="30">
        <v>2270</v>
      </c>
      <c r="Q48" s="47">
        <f>SUM(Q49:Q53)</f>
        <v>1013168.18</v>
      </c>
      <c r="R48" s="47">
        <f>SUM(R49:R53)</f>
        <v>0</v>
      </c>
      <c r="S48" s="120">
        <f>SUM(S49:S53)</f>
        <v>3123.31</v>
      </c>
      <c r="T48" s="47">
        <f t="shared" ref="T48" si="120">Q48+R48-S48</f>
        <v>1010044.87</v>
      </c>
      <c r="V48" s="29" t="s">
        <v>50</v>
      </c>
      <c r="W48" s="30">
        <v>2270</v>
      </c>
      <c r="X48" s="47">
        <f>SUM(X49:X53)</f>
        <v>1010044.87</v>
      </c>
      <c r="Y48" s="47">
        <f>SUM(Y49:Y53)</f>
        <v>0</v>
      </c>
      <c r="Z48" s="120">
        <f>SUM(Z49:Z53)</f>
        <v>318268.28999999998</v>
      </c>
      <c r="AA48" s="47">
        <f t="shared" ref="AA48" si="121">X48+Y48-Z48</f>
        <v>691776.58000000007</v>
      </c>
      <c r="AC48" s="29" t="s">
        <v>50</v>
      </c>
      <c r="AD48" s="30">
        <v>2270</v>
      </c>
      <c r="AE48" s="47">
        <f>SUM(AE49:AE53)</f>
        <v>691776.58000000007</v>
      </c>
      <c r="AF48" s="47">
        <f>SUM(AF49:AF53)</f>
        <v>0</v>
      </c>
      <c r="AG48" s="120">
        <f>SUM(AG49:AG53)</f>
        <v>168115.47999999998</v>
      </c>
      <c r="AH48" s="47">
        <f t="shared" ref="AH48" si="122">AE48+AF48-AG48</f>
        <v>523661.10000000009</v>
      </c>
      <c r="AJ48" s="29" t="s">
        <v>50</v>
      </c>
      <c r="AK48" s="30">
        <v>2270</v>
      </c>
      <c r="AL48" s="47">
        <f>SUM(AL49:AL53)</f>
        <v>523661.10000000003</v>
      </c>
      <c r="AM48" s="47">
        <f>SUM(AM49:AM53)</f>
        <v>0</v>
      </c>
      <c r="AN48" s="120">
        <f>SUM(AN49:AN53)</f>
        <v>19193.3</v>
      </c>
      <c r="AO48" s="47">
        <f t="shared" ref="AO48" si="123">AL48+AM48-AN48</f>
        <v>504467.80000000005</v>
      </c>
      <c r="AQ48" s="29" t="s">
        <v>50</v>
      </c>
      <c r="AR48" s="30">
        <v>2270</v>
      </c>
      <c r="AS48" s="47">
        <f>SUM(AS49:AS53)</f>
        <v>504467.80000000005</v>
      </c>
      <c r="AT48" s="47">
        <f>SUM(AT49:AT53)</f>
        <v>0</v>
      </c>
      <c r="AU48" s="120">
        <f>SUM(AU49:AU53)</f>
        <v>18320.689999999999</v>
      </c>
      <c r="AV48" s="47">
        <f t="shared" ref="AV48" si="124">AS48+AT48-AU48</f>
        <v>486147.11000000004</v>
      </c>
      <c r="AX48" s="29" t="s">
        <v>50</v>
      </c>
      <c r="AY48" s="30">
        <v>2270</v>
      </c>
      <c r="AZ48" s="47">
        <f>SUM(AZ49:AZ53)</f>
        <v>486147.11000000004</v>
      </c>
      <c r="BA48" s="47">
        <f>SUM(BA49:BA53)</f>
        <v>0</v>
      </c>
      <c r="BB48" s="47">
        <f>SUM(BB49:BB53)</f>
        <v>0</v>
      </c>
      <c r="BC48" s="47">
        <f t="shared" ref="BC48" si="125">AZ48+BA48-BB48</f>
        <v>486147.11000000004</v>
      </c>
      <c r="BE48" s="29" t="s">
        <v>50</v>
      </c>
      <c r="BF48" s="30">
        <v>2270</v>
      </c>
      <c r="BG48" s="47">
        <f>SUM(BG49:BG53)</f>
        <v>486147.11000000004</v>
      </c>
      <c r="BH48" s="47">
        <f>SUM(BH49:BH53)</f>
        <v>0</v>
      </c>
      <c r="BI48" s="47">
        <f>SUM(BI49:BI53)</f>
        <v>0</v>
      </c>
      <c r="BJ48" s="47">
        <f t="shared" ref="BJ48" si="126">BG48+BH48-BI48</f>
        <v>486147.11000000004</v>
      </c>
      <c r="BL48" s="29" t="s">
        <v>50</v>
      </c>
      <c r="BM48" s="30">
        <v>2270</v>
      </c>
      <c r="BN48" s="47">
        <f>SUM(BN49:BN53)</f>
        <v>486147.11000000004</v>
      </c>
      <c r="BO48" s="47">
        <f>SUM(BO49:BO53)</f>
        <v>0</v>
      </c>
      <c r="BP48" s="47">
        <f>SUM(BP49:BP53)</f>
        <v>0</v>
      </c>
      <c r="BQ48" s="47">
        <f t="shared" ref="BQ48" si="127">BN48+BO48-BP48</f>
        <v>486147.11000000004</v>
      </c>
      <c r="BS48" s="29" t="s">
        <v>50</v>
      </c>
      <c r="BT48" s="30">
        <v>2270</v>
      </c>
      <c r="BU48" s="47">
        <f>SUM(BU49:BU53)</f>
        <v>486147.11000000004</v>
      </c>
      <c r="BV48" s="47">
        <f>SUM(BV49:BV53)</f>
        <v>0</v>
      </c>
      <c r="BW48" s="47">
        <f>SUM(BW49:BW53)</f>
        <v>0</v>
      </c>
      <c r="BX48" s="47">
        <f t="shared" ref="BX48" si="128">BU48+BV48-BW48</f>
        <v>486147.11000000004</v>
      </c>
      <c r="BZ48" s="29" t="s">
        <v>50</v>
      </c>
      <c r="CA48" s="30">
        <v>2270</v>
      </c>
      <c r="CB48" s="47">
        <f>SUM(CB49:CB53)</f>
        <v>486147.11000000004</v>
      </c>
      <c r="CC48" s="47">
        <f>SUM(CC49:CC53)</f>
        <v>0</v>
      </c>
      <c r="CD48" s="47">
        <f>SUM(CD49:CD53)</f>
        <v>0</v>
      </c>
      <c r="CE48" s="47">
        <f t="shared" ref="CE48" si="129">CB48+CC48-CD48</f>
        <v>486147.11000000004</v>
      </c>
    </row>
    <row r="49" spans="1:83" s="27" customFormat="1" ht="15.75" customHeight="1" thickBot="1">
      <c r="A49" s="21" t="s">
        <v>38</v>
      </c>
      <c r="B49" s="16">
        <v>2271</v>
      </c>
      <c r="C49" s="50">
        <v>1152075</v>
      </c>
      <c r="D49" s="50"/>
      <c r="E49" s="119"/>
      <c r="F49" s="45">
        <f t="shared" ref="F49:F63" si="130">C49+D49-E49</f>
        <v>1152075</v>
      </c>
      <c r="H49" s="21" t="s">
        <v>38</v>
      </c>
      <c r="I49" s="16">
        <v>2271</v>
      </c>
      <c r="J49" s="50">
        <f t="shared" si="60"/>
        <v>1152075</v>
      </c>
      <c r="K49" s="119"/>
      <c r="L49" s="119">
        <v>301018.84999999998</v>
      </c>
      <c r="M49" s="45">
        <f t="shared" ref="M49:M63" si="131">J49+K49-L49</f>
        <v>851056.15</v>
      </c>
      <c r="O49" s="21" t="s">
        <v>38</v>
      </c>
      <c r="P49" s="16">
        <v>2271</v>
      </c>
      <c r="Q49" s="50">
        <f t="shared" si="61"/>
        <v>851056.15</v>
      </c>
      <c r="R49" s="50"/>
      <c r="S49" s="119"/>
      <c r="T49" s="45">
        <f t="shared" ref="T49:T63" si="132">Q49+R49-S49</f>
        <v>851056.15</v>
      </c>
      <c r="U49" s="28"/>
      <c r="V49" s="21" t="s">
        <v>38</v>
      </c>
      <c r="W49" s="16">
        <v>2271</v>
      </c>
      <c r="X49" s="50">
        <f t="shared" si="62"/>
        <v>851056.15</v>
      </c>
      <c r="Y49" s="50"/>
      <c r="Z49" s="119">
        <v>301018.84999999998</v>
      </c>
      <c r="AA49" s="45">
        <f t="shared" ref="AA49:AA63" si="133">X49+Y49-Z49</f>
        <v>550037.30000000005</v>
      </c>
      <c r="AC49" s="21" t="s">
        <v>38</v>
      </c>
      <c r="AD49" s="16">
        <v>2271</v>
      </c>
      <c r="AE49" s="50">
        <f t="shared" si="63"/>
        <v>550037.30000000005</v>
      </c>
      <c r="AF49" s="50"/>
      <c r="AG49" s="119">
        <v>140510.51999999999</v>
      </c>
      <c r="AH49" s="45">
        <f t="shared" ref="AH49:AH63" si="134">AE49+AF49-AG49</f>
        <v>409526.78</v>
      </c>
      <c r="AJ49" s="21" t="s">
        <v>38</v>
      </c>
      <c r="AK49" s="16">
        <v>2271</v>
      </c>
      <c r="AL49" s="50">
        <f t="shared" si="64"/>
        <v>409526.78</v>
      </c>
      <c r="AM49" s="50"/>
      <c r="AN49" s="119"/>
      <c r="AO49" s="45">
        <f t="shared" ref="AO49:AO63" si="135">AL49+AM49-AN49</f>
        <v>409526.78</v>
      </c>
      <c r="AQ49" s="21" t="s">
        <v>38</v>
      </c>
      <c r="AR49" s="16">
        <v>2271</v>
      </c>
      <c r="AS49" s="50">
        <f t="shared" si="65"/>
        <v>409526.78</v>
      </c>
      <c r="AT49" s="50"/>
      <c r="AU49" s="119"/>
      <c r="AV49" s="45">
        <f t="shared" ref="AV49:AV63" si="136">AS49+AT49-AU49</f>
        <v>409526.78</v>
      </c>
      <c r="AX49" s="21" t="s">
        <v>38</v>
      </c>
      <c r="AY49" s="16">
        <v>2271</v>
      </c>
      <c r="AZ49" s="50">
        <f t="shared" si="66"/>
        <v>409526.78</v>
      </c>
      <c r="BA49" s="50"/>
      <c r="BB49" s="50"/>
      <c r="BC49" s="45">
        <f t="shared" ref="BC49:BC63" si="137">AZ49+BA49-BB49</f>
        <v>409526.78</v>
      </c>
      <c r="BE49" s="21" t="s">
        <v>38</v>
      </c>
      <c r="BF49" s="16">
        <v>2271</v>
      </c>
      <c r="BG49" s="50">
        <f t="shared" si="67"/>
        <v>409526.78</v>
      </c>
      <c r="BH49" s="50"/>
      <c r="BI49" s="50"/>
      <c r="BJ49" s="45">
        <f t="shared" ref="BJ49:BJ63" si="138">BG49+BH49-BI49</f>
        <v>409526.78</v>
      </c>
      <c r="BL49" s="21" t="s">
        <v>38</v>
      </c>
      <c r="BM49" s="16">
        <v>2271</v>
      </c>
      <c r="BN49" s="50">
        <f t="shared" si="68"/>
        <v>409526.78</v>
      </c>
      <c r="BO49" s="50"/>
      <c r="BP49" s="50"/>
      <c r="BQ49" s="45">
        <f t="shared" ref="BQ49:BQ63" si="139">BN49+BO49-BP49</f>
        <v>409526.78</v>
      </c>
      <c r="BS49" s="21" t="s">
        <v>38</v>
      </c>
      <c r="BT49" s="16">
        <v>2271</v>
      </c>
      <c r="BU49" s="50">
        <f t="shared" si="69"/>
        <v>409526.78</v>
      </c>
      <c r="BV49" s="50"/>
      <c r="BW49" s="50"/>
      <c r="BX49" s="45">
        <f t="shared" ref="BX49:BX63" si="140">BU49+BV49-BW49</f>
        <v>409526.78</v>
      </c>
      <c r="BZ49" s="21" t="s">
        <v>38</v>
      </c>
      <c r="CA49" s="16">
        <v>2271</v>
      </c>
      <c r="CB49" s="50">
        <f t="shared" si="70"/>
        <v>409526.78</v>
      </c>
      <c r="CC49" s="50"/>
      <c r="CD49" s="50"/>
      <c r="CE49" s="45">
        <f t="shared" ref="CE49:CE63" si="141">CB49+CC49-CD49</f>
        <v>409526.78</v>
      </c>
    </row>
    <row r="50" spans="1:83" s="27" customFormat="1" ht="15.75" customHeight="1" thickBot="1">
      <c r="A50" s="21" t="s">
        <v>39</v>
      </c>
      <c r="B50" s="16">
        <v>2272</v>
      </c>
      <c r="C50" s="50">
        <v>43335</v>
      </c>
      <c r="D50" s="50"/>
      <c r="E50" s="119">
        <v>3123.31</v>
      </c>
      <c r="F50" s="45">
        <f t="shared" si="130"/>
        <v>40211.69</v>
      </c>
      <c r="H50" s="21" t="s">
        <v>39</v>
      </c>
      <c r="I50" s="16">
        <v>2272</v>
      </c>
      <c r="J50" s="50">
        <f t="shared" si="60"/>
        <v>40211.69</v>
      </c>
      <c r="K50" s="119"/>
      <c r="L50" s="119">
        <v>2826.9</v>
      </c>
      <c r="M50" s="45">
        <f t="shared" si="131"/>
        <v>37384.79</v>
      </c>
      <c r="O50" s="21" t="s">
        <v>39</v>
      </c>
      <c r="P50" s="16">
        <v>2272</v>
      </c>
      <c r="Q50" s="50">
        <f t="shared" si="61"/>
        <v>37384.79</v>
      </c>
      <c r="R50" s="50"/>
      <c r="S50" s="119">
        <v>3123.31</v>
      </c>
      <c r="T50" s="45">
        <f t="shared" si="132"/>
        <v>34261.480000000003</v>
      </c>
      <c r="U50" s="28"/>
      <c r="V50" s="21" t="s">
        <v>39</v>
      </c>
      <c r="W50" s="16">
        <v>2272</v>
      </c>
      <c r="X50" s="50">
        <f t="shared" si="62"/>
        <v>34261.480000000003</v>
      </c>
      <c r="Y50" s="50"/>
      <c r="Z50" s="119">
        <v>2826.9</v>
      </c>
      <c r="AA50" s="45">
        <f t="shared" si="133"/>
        <v>31434.58</v>
      </c>
      <c r="AC50" s="21" t="s">
        <v>39</v>
      </c>
      <c r="AD50" s="16">
        <v>2272</v>
      </c>
      <c r="AE50" s="50">
        <f t="shared" si="63"/>
        <v>31434.58</v>
      </c>
      <c r="AF50" s="50"/>
      <c r="AG50" s="119">
        <v>1372.28</v>
      </c>
      <c r="AH50" s="45">
        <f t="shared" si="134"/>
        <v>30062.300000000003</v>
      </c>
      <c r="AJ50" s="21" t="s">
        <v>39</v>
      </c>
      <c r="AK50" s="16">
        <v>2272</v>
      </c>
      <c r="AL50" s="50">
        <f t="shared" si="64"/>
        <v>30062.300000000003</v>
      </c>
      <c r="AM50" s="50"/>
      <c r="AN50" s="119">
        <v>3153.05</v>
      </c>
      <c r="AO50" s="45">
        <f t="shared" si="135"/>
        <v>26909.250000000004</v>
      </c>
      <c r="AQ50" s="21" t="s">
        <v>39</v>
      </c>
      <c r="AR50" s="16">
        <v>2272</v>
      </c>
      <c r="AS50" s="50">
        <f t="shared" si="65"/>
        <v>26909.250000000004</v>
      </c>
      <c r="AT50" s="50"/>
      <c r="AU50" s="119">
        <v>1810.77</v>
      </c>
      <c r="AV50" s="45">
        <f t="shared" si="136"/>
        <v>25098.480000000003</v>
      </c>
      <c r="AX50" s="21" t="s">
        <v>39</v>
      </c>
      <c r="AY50" s="16">
        <v>2272</v>
      </c>
      <c r="AZ50" s="50">
        <f t="shared" si="66"/>
        <v>25098.480000000003</v>
      </c>
      <c r="BA50" s="50"/>
      <c r="BB50" s="50"/>
      <c r="BC50" s="45">
        <f t="shared" si="137"/>
        <v>25098.480000000003</v>
      </c>
      <c r="BE50" s="21" t="s">
        <v>39</v>
      </c>
      <c r="BF50" s="16">
        <v>2272</v>
      </c>
      <c r="BG50" s="50">
        <f t="shared" si="67"/>
        <v>25098.480000000003</v>
      </c>
      <c r="BH50" s="50"/>
      <c r="BI50" s="50"/>
      <c r="BJ50" s="45">
        <f t="shared" si="138"/>
        <v>25098.480000000003</v>
      </c>
      <c r="BL50" s="21" t="s">
        <v>39</v>
      </c>
      <c r="BM50" s="16">
        <v>2272</v>
      </c>
      <c r="BN50" s="50">
        <f t="shared" si="68"/>
        <v>25098.480000000003</v>
      </c>
      <c r="BO50" s="50"/>
      <c r="BP50" s="50"/>
      <c r="BQ50" s="45">
        <f t="shared" si="139"/>
        <v>25098.480000000003</v>
      </c>
      <c r="BS50" s="21" t="s">
        <v>39</v>
      </c>
      <c r="BT50" s="16">
        <v>2272</v>
      </c>
      <c r="BU50" s="50">
        <f t="shared" si="69"/>
        <v>25098.480000000003</v>
      </c>
      <c r="BV50" s="50"/>
      <c r="BW50" s="50"/>
      <c r="BX50" s="45">
        <f t="shared" si="140"/>
        <v>25098.480000000003</v>
      </c>
      <c r="BZ50" s="21" t="s">
        <v>39</v>
      </c>
      <c r="CA50" s="16">
        <v>2272</v>
      </c>
      <c r="CB50" s="50">
        <f t="shared" si="70"/>
        <v>25098.480000000003</v>
      </c>
      <c r="CC50" s="50"/>
      <c r="CD50" s="50"/>
      <c r="CE50" s="45">
        <f t="shared" si="141"/>
        <v>25098.480000000003</v>
      </c>
    </row>
    <row r="51" spans="1:83" s="27" customFormat="1" ht="15.75" customHeight="1" thickBot="1">
      <c r="A51" s="21" t="s">
        <v>40</v>
      </c>
      <c r="B51" s="16">
        <v>2273</v>
      </c>
      <c r="C51" s="50">
        <v>127594</v>
      </c>
      <c r="D51" s="50"/>
      <c r="E51" s="119"/>
      <c r="F51" s="45">
        <f t="shared" si="130"/>
        <v>127594</v>
      </c>
      <c r="H51" s="21" t="s">
        <v>40</v>
      </c>
      <c r="I51" s="16">
        <v>2273</v>
      </c>
      <c r="J51" s="50">
        <f t="shared" si="60"/>
        <v>127594</v>
      </c>
      <c r="K51" s="119"/>
      <c r="L51" s="119">
        <v>14422.54</v>
      </c>
      <c r="M51" s="45">
        <f t="shared" si="131"/>
        <v>113171.45999999999</v>
      </c>
      <c r="O51" s="21" t="s">
        <v>40</v>
      </c>
      <c r="P51" s="16">
        <v>2273</v>
      </c>
      <c r="Q51" s="50">
        <f t="shared" si="61"/>
        <v>113171.45999999999</v>
      </c>
      <c r="R51" s="50"/>
      <c r="S51" s="119"/>
      <c r="T51" s="45">
        <f t="shared" si="132"/>
        <v>113171.45999999999</v>
      </c>
      <c r="U51" s="28"/>
      <c r="V51" s="21" t="s">
        <v>40</v>
      </c>
      <c r="W51" s="16">
        <v>2273</v>
      </c>
      <c r="X51" s="50">
        <f t="shared" si="62"/>
        <v>113171.45999999999</v>
      </c>
      <c r="Y51" s="50"/>
      <c r="Z51" s="119">
        <v>14422.54</v>
      </c>
      <c r="AA51" s="45">
        <f t="shared" si="133"/>
        <v>98748.919999999984</v>
      </c>
      <c r="AC51" s="21" t="s">
        <v>40</v>
      </c>
      <c r="AD51" s="16">
        <v>2273</v>
      </c>
      <c r="AE51" s="50">
        <f t="shared" si="63"/>
        <v>98748.919999999984</v>
      </c>
      <c r="AF51" s="50"/>
      <c r="AG51" s="119">
        <v>25373.3</v>
      </c>
      <c r="AH51" s="45">
        <f t="shared" si="134"/>
        <v>73375.619999999981</v>
      </c>
      <c r="AJ51" s="21" t="s">
        <v>40</v>
      </c>
      <c r="AK51" s="16">
        <v>2273</v>
      </c>
      <c r="AL51" s="50">
        <f t="shared" si="64"/>
        <v>73375.619999999981</v>
      </c>
      <c r="AM51" s="50"/>
      <c r="AN51" s="119">
        <v>15579.31</v>
      </c>
      <c r="AO51" s="45">
        <f t="shared" si="135"/>
        <v>57796.309999999983</v>
      </c>
      <c r="AQ51" s="21" t="s">
        <v>40</v>
      </c>
      <c r="AR51" s="16">
        <v>2273</v>
      </c>
      <c r="AS51" s="50">
        <f t="shared" si="65"/>
        <v>57796.309999999983</v>
      </c>
      <c r="AT51" s="50"/>
      <c r="AU51" s="119">
        <v>16509.919999999998</v>
      </c>
      <c r="AV51" s="45">
        <f t="shared" si="136"/>
        <v>41286.389999999985</v>
      </c>
      <c r="AX51" s="21" t="s">
        <v>40</v>
      </c>
      <c r="AY51" s="16">
        <v>2273</v>
      </c>
      <c r="AZ51" s="50">
        <f t="shared" si="66"/>
        <v>41286.389999999985</v>
      </c>
      <c r="BA51" s="50"/>
      <c r="BB51" s="50"/>
      <c r="BC51" s="45">
        <f t="shared" si="137"/>
        <v>41286.389999999985</v>
      </c>
      <c r="BE51" s="21" t="s">
        <v>40</v>
      </c>
      <c r="BF51" s="16">
        <v>2273</v>
      </c>
      <c r="BG51" s="50">
        <f t="shared" si="67"/>
        <v>41286.389999999985</v>
      </c>
      <c r="BH51" s="50"/>
      <c r="BI51" s="50"/>
      <c r="BJ51" s="45">
        <f t="shared" si="138"/>
        <v>41286.389999999985</v>
      </c>
      <c r="BL51" s="21" t="s">
        <v>40</v>
      </c>
      <c r="BM51" s="16">
        <v>2273</v>
      </c>
      <c r="BN51" s="50">
        <f t="shared" si="68"/>
        <v>41286.389999999985</v>
      </c>
      <c r="BO51" s="50"/>
      <c r="BP51" s="50"/>
      <c r="BQ51" s="45">
        <f t="shared" si="139"/>
        <v>41286.389999999985</v>
      </c>
      <c r="BS51" s="21" t="s">
        <v>40</v>
      </c>
      <c r="BT51" s="16">
        <v>2273</v>
      </c>
      <c r="BU51" s="50">
        <f t="shared" si="69"/>
        <v>41286.389999999985</v>
      </c>
      <c r="BV51" s="50"/>
      <c r="BW51" s="50"/>
      <c r="BX51" s="45">
        <f t="shared" si="140"/>
        <v>41286.389999999985</v>
      </c>
      <c r="BZ51" s="21" t="s">
        <v>40</v>
      </c>
      <c r="CA51" s="16">
        <v>2273</v>
      </c>
      <c r="CB51" s="50">
        <f t="shared" si="70"/>
        <v>41286.389999999985</v>
      </c>
      <c r="CC51" s="50"/>
      <c r="CD51" s="50"/>
      <c r="CE51" s="45">
        <f t="shared" si="141"/>
        <v>41286.389999999985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30"/>
        <v>0</v>
      </c>
      <c r="H52" s="21" t="s">
        <v>42</v>
      </c>
      <c r="I52" s="16">
        <v>2274</v>
      </c>
      <c r="J52" s="50">
        <f t="shared" si="60"/>
        <v>0</v>
      </c>
      <c r="K52" s="119"/>
      <c r="L52" s="119"/>
      <c r="M52" s="45">
        <f t="shared" si="131"/>
        <v>0</v>
      </c>
      <c r="O52" s="21" t="s">
        <v>42</v>
      </c>
      <c r="P52" s="16">
        <v>2274</v>
      </c>
      <c r="Q52" s="50">
        <f t="shared" si="61"/>
        <v>0</v>
      </c>
      <c r="R52" s="50"/>
      <c r="S52" s="119"/>
      <c r="T52" s="45">
        <f t="shared" si="132"/>
        <v>0</v>
      </c>
      <c r="U52" s="28"/>
      <c r="V52" s="21" t="s">
        <v>42</v>
      </c>
      <c r="W52" s="16">
        <v>2274</v>
      </c>
      <c r="X52" s="50">
        <f t="shared" si="62"/>
        <v>0</v>
      </c>
      <c r="Y52" s="50"/>
      <c r="Z52" s="119"/>
      <c r="AA52" s="45">
        <f t="shared" si="133"/>
        <v>0</v>
      </c>
      <c r="AC52" s="21" t="s">
        <v>42</v>
      </c>
      <c r="AD52" s="16">
        <v>2274</v>
      </c>
      <c r="AE52" s="50">
        <f t="shared" si="63"/>
        <v>0</v>
      </c>
      <c r="AF52" s="50"/>
      <c r="AG52" s="119"/>
      <c r="AH52" s="45">
        <f t="shared" si="134"/>
        <v>0</v>
      </c>
      <c r="AJ52" s="21" t="s">
        <v>42</v>
      </c>
      <c r="AK52" s="16">
        <v>2274</v>
      </c>
      <c r="AL52" s="50">
        <f t="shared" si="64"/>
        <v>0</v>
      </c>
      <c r="AM52" s="50"/>
      <c r="AN52" s="119"/>
      <c r="AO52" s="45">
        <f t="shared" si="135"/>
        <v>0</v>
      </c>
      <c r="AQ52" s="21" t="s">
        <v>42</v>
      </c>
      <c r="AR52" s="16">
        <v>2274</v>
      </c>
      <c r="AS52" s="50">
        <f t="shared" si="65"/>
        <v>0</v>
      </c>
      <c r="AT52" s="50"/>
      <c r="AU52" s="119"/>
      <c r="AV52" s="45">
        <f t="shared" si="136"/>
        <v>0</v>
      </c>
      <c r="AX52" s="21" t="s">
        <v>42</v>
      </c>
      <c r="AY52" s="16">
        <v>2274</v>
      </c>
      <c r="AZ52" s="50">
        <f t="shared" si="66"/>
        <v>0</v>
      </c>
      <c r="BA52" s="50"/>
      <c r="BB52" s="50"/>
      <c r="BC52" s="45">
        <f t="shared" si="137"/>
        <v>0</v>
      </c>
      <c r="BE52" s="21" t="s">
        <v>42</v>
      </c>
      <c r="BF52" s="16">
        <v>2274</v>
      </c>
      <c r="BG52" s="50">
        <f t="shared" si="67"/>
        <v>0</v>
      </c>
      <c r="BH52" s="50"/>
      <c r="BI52" s="50"/>
      <c r="BJ52" s="45">
        <f t="shared" si="138"/>
        <v>0</v>
      </c>
      <c r="BL52" s="21" t="s">
        <v>42</v>
      </c>
      <c r="BM52" s="16">
        <v>2274</v>
      </c>
      <c r="BN52" s="50">
        <f t="shared" si="68"/>
        <v>0</v>
      </c>
      <c r="BO52" s="50"/>
      <c r="BP52" s="50"/>
      <c r="BQ52" s="45">
        <f t="shared" si="139"/>
        <v>0</v>
      </c>
      <c r="BS52" s="21" t="s">
        <v>42</v>
      </c>
      <c r="BT52" s="16">
        <v>2274</v>
      </c>
      <c r="BU52" s="50">
        <f t="shared" si="69"/>
        <v>0</v>
      </c>
      <c r="BV52" s="50"/>
      <c r="BW52" s="50"/>
      <c r="BX52" s="45">
        <f t="shared" si="140"/>
        <v>0</v>
      </c>
      <c r="BZ52" s="21" t="s">
        <v>42</v>
      </c>
      <c r="CA52" s="16">
        <v>2274</v>
      </c>
      <c r="CB52" s="50">
        <f t="shared" si="70"/>
        <v>0</v>
      </c>
      <c r="CC52" s="50"/>
      <c r="CD52" s="50"/>
      <c r="CE52" s="45">
        <f t="shared" si="141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11555</v>
      </c>
      <c r="D53" s="49"/>
      <c r="E53" s="119"/>
      <c r="F53" s="45">
        <f>C53+D53-E53</f>
        <v>11555</v>
      </c>
      <c r="H53" s="21" t="s">
        <v>36</v>
      </c>
      <c r="I53" s="16">
        <v>2275</v>
      </c>
      <c r="J53" s="50">
        <f>F53</f>
        <v>11555</v>
      </c>
      <c r="K53" s="119">
        <v>267</v>
      </c>
      <c r="L53" s="119">
        <v>266.22000000000003</v>
      </c>
      <c r="M53" s="45">
        <f>J53+K53-L53</f>
        <v>11555.78</v>
      </c>
      <c r="O53" s="21" t="s">
        <v>36</v>
      </c>
      <c r="P53" s="16">
        <v>2275</v>
      </c>
      <c r="Q53" s="50">
        <f>M53</f>
        <v>11555.78</v>
      </c>
      <c r="R53" s="49"/>
      <c r="S53" s="119"/>
      <c r="T53" s="45">
        <f>Q53+R53-S53</f>
        <v>11555.78</v>
      </c>
      <c r="U53" s="28"/>
      <c r="V53" s="21" t="s">
        <v>36</v>
      </c>
      <c r="W53" s="16">
        <v>2275</v>
      </c>
      <c r="X53" s="50">
        <f>T53</f>
        <v>11555.78</v>
      </c>
      <c r="Y53" s="49"/>
      <c r="Z53" s="119"/>
      <c r="AA53" s="45">
        <f>X53+Y53-Z53</f>
        <v>11555.78</v>
      </c>
      <c r="AC53" s="21" t="s">
        <v>36</v>
      </c>
      <c r="AD53" s="16">
        <v>2275</v>
      </c>
      <c r="AE53" s="50">
        <f>AA53</f>
        <v>11555.78</v>
      </c>
      <c r="AF53" s="49"/>
      <c r="AG53" s="119">
        <v>859.38</v>
      </c>
      <c r="AH53" s="45">
        <f>AE53+AF53-AG53</f>
        <v>10696.400000000001</v>
      </c>
      <c r="AJ53" s="21" t="s">
        <v>36</v>
      </c>
      <c r="AK53" s="16">
        <v>2275</v>
      </c>
      <c r="AL53" s="50">
        <f>AH53</f>
        <v>10696.400000000001</v>
      </c>
      <c r="AM53" s="49"/>
      <c r="AN53" s="119">
        <v>460.94</v>
      </c>
      <c r="AO53" s="45">
        <f>AL53+AM53-AN53</f>
        <v>10235.460000000001</v>
      </c>
      <c r="AQ53" s="21" t="s">
        <v>36</v>
      </c>
      <c r="AR53" s="16">
        <v>2275</v>
      </c>
      <c r="AS53" s="50">
        <f>AO53</f>
        <v>10235.460000000001</v>
      </c>
      <c r="AT53" s="49"/>
      <c r="AU53" s="119"/>
      <c r="AV53" s="45">
        <f>AS53+AT53-AU53</f>
        <v>10235.460000000001</v>
      </c>
      <c r="AX53" s="21" t="s">
        <v>36</v>
      </c>
      <c r="AY53" s="16">
        <v>2275</v>
      </c>
      <c r="AZ53" s="50">
        <f>AV53</f>
        <v>10235.460000000001</v>
      </c>
      <c r="BA53" s="49"/>
      <c r="BB53" s="49"/>
      <c r="BC53" s="45">
        <f>AZ53+BA53-BB53</f>
        <v>10235.460000000001</v>
      </c>
      <c r="BE53" s="21" t="s">
        <v>36</v>
      </c>
      <c r="BF53" s="16">
        <v>2275</v>
      </c>
      <c r="BG53" s="50">
        <f>BC53</f>
        <v>10235.460000000001</v>
      </c>
      <c r="BH53" s="49"/>
      <c r="BI53" s="49"/>
      <c r="BJ53" s="45">
        <f>BG53+BH53-BI53</f>
        <v>10235.460000000001</v>
      </c>
      <c r="BL53" s="21" t="s">
        <v>36</v>
      </c>
      <c r="BM53" s="16">
        <v>2275</v>
      </c>
      <c r="BN53" s="50">
        <f t="shared" si="68"/>
        <v>10235.460000000001</v>
      </c>
      <c r="BO53" s="49"/>
      <c r="BP53" s="49"/>
      <c r="BQ53" s="45">
        <f>BN53+BO53-BP53</f>
        <v>10235.460000000001</v>
      </c>
      <c r="BS53" s="21" t="s">
        <v>36</v>
      </c>
      <c r="BT53" s="16">
        <v>2275</v>
      </c>
      <c r="BU53" s="50">
        <f t="shared" si="69"/>
        <v>10235.460000000001</v>
      </c>
      <c r="BV53" s="49"/>
      <c r="BW53" s="49"/>
      <c r="BX53" s="45">
        <f>BU53+BV53-BW53</f>
        <v>10235.460000000001</v>
      </c>
      <c r="BZ53" s="21" t="s">
        <v>36</v>
      </c>
      <c r="CA53" s="16">
        <v>2275</v>
      </c>
      <c r="CB53" s="50">
        <f>BX53</f>
        <v>10235.460000000001</v>
      </c>
      <c r="CC53" s="49"/>
      <c r="CD53" s="49"/>
      <c r="CE53" s="45">
        <f>CB53+CC53-CD53</f>
        <v>10235.460000000001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594</v>
      </c>
      <c r="D54" s="111">
        <f t="shared" ref="D54:E54" si="142">D55</f>
        <v>0</v>
      </c>
      <c r="E54" s="111">
        <f t="shared" si="142"/>
        <v>0</v>
      </c>
      <c r="F54" s="107">
        <f>C54+D54-E54</f>
        <v>594</v>
      </c>
      <c r="H54" s="109" t="s">
        <v>44</v>
      </c>
      <c r="I54" s="110">
        <v>2700</v>
      </c>
      <c r="J54" s="111">
        <f>J55</f>
        <v>594</v>
      </c>
      <c r="K54" s="111">
        <f t="shared" ref="K54:L54" si="143">K55</f>
        <v>0</v>
      </c>
      <c r="L54" s="111">
        <f t="shared" si="143"/>
        <v>0</v>
      </c>
      <c r="M54" s="107">
        <f>J54+K54-L54</f>
        <v>594</v>
      </c>
      <c r="O54" s="109" t="s">
        <v>44</v>
      </c>
      <c r="P54" s="110">
        <v>2700</v>
      </c>
      <c r="Q54" s="111">
        <f>Q55</f>
        <v>594</v>
      </c>
      <c r="R54" s="111">
        <f t="shared" ref="R54:S54" si="144">R55</f>
        <v>0</v>
      </c>
      <c r="S54" s="111">
        <f t="shared" si="144"/>
        <v>0</v>
      </c>
      <c r="T54" s="107">
        <f>Q54+R54-S54</f>
        <v>594</v>
      </c>
      <c r="V54" s="109" t="s">
        <v>44</v>
      </c>
      <c r="W54" s="110">
        <v>2700</v>
      </c>
      <c r="X54" s="111">
        <f>X55</f>
        <v>594</v>
      </c>
      <c r="Y54" s="111">
        <f t="shared" ref="Y54:Z54" si="145">Y55</f>
        <v>0</v>
      </c>
      <c r="Z54" s="111">
        <f t="shared" si="145"/>
        <v>0</v>
      </c>
      <c r="AA54" s="107">
        <f>X54+Y54-Z54</f>
        <v>594</v>
      </c>
      <c r="AC54" s="109" t="s">
        <v>44</v>
      </c>
      <c r="AD54" s="110">
        <v>2700</v>
      </c>
      <c r="AE54" s="111">
        <f>AE55</f>
        <v>594</v>
      </c>
      <c r="AF54" s="111">
        <f t="shared" ref="AF54:AG54" si="146">AF55</f>
        <v>0</v>
      </c>
      <c r="AG54" s="111">
        <f t="shared" si="146"/>
        <v>0</v>
      </c>
      <c r="AH54" s="107">
        <f>AE54+AF54-AG54</f>
        <v>594</v>
      </c>
      <c r="AJ54" s="109" t="s">
        <v>44</v>
      </c>
      <c r="AK54" s="110">
        <v>2700</v>
      </c>
      <c r="AL54" s="111">
        <f>AL55</f>
        <v>594</v>
      </c>
      <c r="AM54" s="111">
        <f t="shared" ref="AM54:AN54" si="147">AM55</f>
        <v>0</v>
      </c>
      <c r="AN54" s="111">
        <f t="shared" si="147"/>
        <v>0</v>
      </c>
      <c r="AO54" s="107">
        <f>AL54+AM54-AN54</f>
        <v>594</v>
      </c>
      <c r="AQ54" s="109" t="s">
        <v>44</v>
      </c>
      <c r="AR54" s="110">
        <v>2700</v>
      </c>
      <c r="AS54" s="111">
        <f>AS55</f>
        <v>594</v>
      </c>
      <c r="AT54" s="111">
        <f t="shared" ref="AT54:AU54" si="148">AT55</f>
        <v>0</v>
      </c>
      <c r="AU54" s="111">
        <f t="shared" si="148"/>
        <v>0</v>
      </c>
      <c r="AV54" s="107">
        <f>AS54+AT54-AU54</f>
        <v>594</v>
      </c>
      <c r="AX54" s="109" t="s">
        <v>44</v>
      </c>
      <c r="AY54" s="110">
        <v>2700</v>
      </c>
      <c r="AZ54" s="111">
        <f>AZ55</f>
        <v>594</v>
      </c>
      <c r="BA54" s="111">
        <f t="shared" ref="BA54:BB54" si="149">BA55</f>
        <v>0</v>
      </c>
      <c r="BB54" s="111">
        <f t="shared" si="149"/>
        <v>0</v>
      </c>
      <c r="BC54" s="107">
        <f>AZ54+BA54-BB54</f>
        <v>594</v>
      </c>
      <c r="BE54" s="109" t="s">
        <v>44</v>
      </c>
      <c r="BF54" s="110">
        <v>2700</v>
      </c>
      <c r="BG54" s="111">
        <f>BG55</f>
        <v>594</v>
      </c>
      <c r="BH54" s="111">
        <f t="shared" ref="BH54:BI54" si="150">BH55</f>
        <v>0</v>
      </c>
      <c r="BI54" s="111">
        <f t="shared" si="150"/>
        <v>0</v>
      </c>
      <c r="BJ54" s="107">
        <f>BG54+BH54-BI54</f>
        <v>594</v>
      </c>
      <c r="BL54" s="109" t="s">
        <v>44</v>
      </c>
      <c r="BM54" s="110">
        <v>2700</v>
      </c>
      <c r="BN54" s="111">
        <f>BN55</f>
        <v>594</v>
      </c>
      <c r="BO54" s="111">
        <f t="shared" ref="BO54:BP54" si="151">BO55</f>
        <v>0</v>
      </c>
      <c r="BP54" s="111">
        <f t="shared" si="151"/>
        <v>0</v>
      </c>
      <c r="BQ54" s="107">
        <f>BN54+BO54-BP54</f>
        <v>594</v>
      </c>
      <c r="BS54" s="109" t="s">
        <v>44</v>
      </c>
      <c r="BT54" s="110">
        <v>2700</v>
      </c>
      <c r="BU54" s="111">
        <f>BU55</f>
        <v>594</v>
      </c>
      <c r="BV54" s="111">
        <f t="shared" ref="BV54:BW54" si="152">BV55</f>
        <v>0</v>
      </c>
      <c r="BW54" s="111">
        <f t="shared" si="152"/>
        <v>0</v>
      </c>
      <c r="BX54" s="107">
        <f>BU54+BV54-BW54</f>
        <v>594</v>
      </c>
      <c r="BZ54" s="109" t="s">
        <v>44</v>
      </c>
      <c r="CA54" s="110">
        <v>2700</v>
      </c>
      <c r="CB54" s="111">
        <f>CB55</f>
        <v>594</v>
      </c>
      <c r="CC54" s="111">
        <f t="shared" ref="CC54:CD54" si="153">CC55</f>
        <v>0</v>
      </c>
      <c r="CD54" s="111">
        <f t="shared" si="153"/>
        <v>0</v>
      </c>
      <c r="CE54" s="107">
        <f>CB54+CC54-CD54</f>
        <v>594</v>
      </c>
    </row>
    <row r="55" spans="1:83" s="27" customFormat="1" ht="15.75" customHeight="1" thickBot="1">
      <c r="A55" s="21" t="s">
        <v>46</v>
      </c>
      <c r="B55" s="16">
        <v>2730</v>
      </c>
      <c r="C55" s="50">
        <v>594</v>
      </c>
      <c r="D55" s="50"/>
      <c r="E55" s="50"/>
      <c r="F55" s="45">
        <f t="shared" si="130"/>
        <v>594</v>
      </c>
      <c r="H55" s="21" t="s">
        <v>46</v>
      </c>
      <c r="I55" s="16">
        <v>2730</v>
      </c>
      <c r="J55" s="50">
        <f t="shared" si="60"/>
        <v>594</v>
      </c>
      <c r="K55" s="50"/>
      <c r="L55" s="50"/>
      <c r="M55" s="45">
        <f t="shared" si="131"/>
        <v>594</v>
      </c>
      <c r="O55" s="21" t="s">
        <v>46</v>
      </c>
      <c r="P55" s="16">
        <v>2730</v>
      </c>
      <c r="Q55" s="50">
        <f t="shared" si="61"/>
        <v>594</v>
      </c>
      <c r="R55" s="50"/>
      <c r="S55" s="50"/>
      <c r="T55" s="45">
        <f t="shared" si="132"/>
        <v>594</v>
      </c>
      <c r="U55" s="28"/>
      <c r="V55" s="21" t="s">
        <v>46</v>
      </c>
      <c r="W55" s="16">
        <v>2730</v>
      </c>
      <c r="X55" s="50">
        <f t="shared" si="62"/>
        <v>594</v>
      </c>
      <c r="Y55" s="50"/>
      <c r="Z55" s="50"/>
      <c r="AA55" s="45">
        <f t="shared" si="133"/>
        <v>594</v>
      </c>
      <c r="AC55" s="21" t="s">
        <v>46</v>
      </c>
      <c r="AD55" s="16">
        <v>2730</v>
      </c>
      <c r="AE55" s="50">
        <f t="shared" si="63"/>
        <v>594</v>
      </c>
      <c r="AF55" s="50"/>
      <c r="AG55" s="50"/>
      <c r="AH55" s="45">
        <f t="shared" si="134"/>
        <v>594</v>
      </c>
      <c r="AJ55" s="21" t="s">
        <v>46</v>
      </c>
      <c r="AK55" s="16">
        <v>2730</v>
      </c>
      <c r="AL55" s="50">
        <f t="shared" si="64"/>
        <v>594</v>
      </c>
      <c r="AM55" s="50"/>
      <c r="AN55" s="50"/>
      <c r="AO55" s="45">
        <f t="shared" si="135"/>
        <v>594</v>
      </c>
      <c r="AQ55" s="21" t="s">
        <v>46</v>
      </c>
      <c r="AR55" s="16">
        <v>2730</v>
      </c>
      <c r="AS55" s="50">
        <f t="shared" si="65"/>
        <v>594</v>
      </c>
      <c r="AT55" s="50"/>
      <c r="AU55" s="50"/>
      <c r="AV55" s="45">
        <f t="shared" si="136"/>
        <v>594</v>
      </c>
      <c r="AX55" s="21" t="s">
        <v>46</v>
      </c>
      <c r="AY55" s="16">
        <v>2730</v>
      </c>
      <c r="AZ55" s="50">
        <f t="shared" si="66"/>
        <v>594</v>
      </c>
      <c r="BA55" s="50"/>
      <c r="BB55" s="50"/>
      <c r="BC55" s="45">
        <f t="shared" si="137"/>
        <v>594</v>
      </c>
      <c r="BE55" s="21" t="s">
        <v>46</v>
      </c>
      <c r="BF55" s="16">
        <v>2730</v>
      </c>
      <c r="BG55" s="50">
        <f t="shared" si="67"/>
        <v>594</v>
      </c>
      <c r="BH55" s="50"/>
      <c r="BI55" s="50"/>
      <c r="BJ55" s="45">
        <f t="shared" si="138"/>
        <v>594</v>
      </c>
      <c r="BL55" s="21" t="s">
        <v>46</v>
      </c>
      <c r="BM55" s="16">
        <v>2730</v>
      </c>
      <c r="BN55" s="50">
        <f t="shared" si="68"/>
        <v>594</v>
      </c>
      <c r="BO55" s="50"/>
      <c r="BP55" s="50"/>
      <c r="BQ55" s="45">
        <f t="shared" si="139"/>
        <v>594</v>
      </c>
      <c r="BS55" s="21" t="s">
        <v>46</v>
      </c>
      <c r="BT55" s="16">
        <v>2730</v>
      </c>
      <c r="BU55" s="50">
        <f t="shared" si="69"/>
        <v>594</v>
      </c>
      <c r="BV55" s="50"/>
      <c r="BW55" s="50"/>
      <c r="BX55" s="45">
        <f t="shared" si="140"/>
        <v>594</v>
      </c>
      <c r="BZ55" s="21" t="s">
        <v>46</v>
      </c>
      <c r="CA55" s="16">
        <v>2730</v>
      </c>
      <c r="CB55" s="50">
        <f t="shared" si="70"/>
        <v>594</v>
      </c>
      <c r="CC55" s="50"/>
      <c r="CD55" s="50"/>
      <c r="CE55" s="45">
        <f t="shared" si="141"/>
        <v>594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F56" si="154">D57</f>
        <v>0</v>
      </c>
      <c r="E56" s="99">
        <f t="shared" si="154"/>
        <v>0</v>
      </c>
      <c r="F56" s="99">
        <f t="shared" si="154"/>
        <v>0</v>
      </c>
      <c r="H56" s="97" t="s">
        <v>48</v>
      </c>
      <c r="I56" s="98">
        <v>3000</v>
      </c>
      <c r="J56" s="99">
        <f>J57</f>
        <v>0</v>
      </c>
      <c r="K56" s="99">
        <f t="shared" ref="K56:M56" si="155">K57</f>
        <v>0</v>
      </c>
      <c r="L56" s="99">
        <f t="shared" si="155"/>
        <v>0</v>
      </c>
      <c r="M56" s="99">
        <f t="shared" si="155"/>
        <v>0</v>
      </c>
      <c r="O56" s="97" t="s">
        <v>48</v>
      </c>
      <c r="P56" s="98">
        <v>3000</v>
      </c>
      <c r="Q56" s="99">
        <f>Q57</f>
        <v>0</v>
      </c>
      <c r="R56" s="99">
        <f t="shared" ref="R56:T56" si="156">R57</f>
        <v>0</v>
      </c>
      <c r="S56" s="99">
        <f t="shared" si="156"/>
        <v>0</v>
      </c>
      <c r="T56" s="99">
        <f t="shared" si="156"/>
        <v>0</v>
      </c>
      <c r="V56" s="97" t="s">
        <v>48</v>
      </c>
      <c r="W56" s="98">
        <v>3000</v>
      </c>
      <c r="X56" s="99">
        <f>X57</f>
        <v>0</v>
      </c>
      <c r="Y56" s="99">
        <f t="shared" ref="Y56:AA56" si="157">Y57</f>
        <v>26000</v>
      </c>
      <c r="Z56" s="99">
        <f t="shared" si="157"/>
        <v>0</v>
      </c>
      <c r="AA56" s="99">
        <f t="shared" si="157"/>
        <v>26000</v>
      </c>
      <c r="AC56" s="97" t="s">
        <v>48</v>
      </c>
      <c r="AD56" s="98">
        <v>3000</v>
      </c>
      <c r="AE56" s="99">
        <f>AE57</f>
        <v>26000</v>
      </c>
      <c r="AF56" s="99">
        <f t="shared" ref="AF56:AH56" si="158">AF57</f>
        <v>0</v>
      </c>
      <c r="AG56" s="99">
        <f t="shared" si="158"/>
        <v>0</v>
      </c>
      <c r="AH56" s="99">
        <f t="shared" si="158"/>
        <v>26000</v>
      </c>
      <c r="AJ56" s="97" t="s">
        <v>48</v>
      </c>
      <c r="AK56" s="98">
        <v>3000</v>
      </c>
      <c r="AL56" s="99">
        <f>AL57</f>
        <v>26000</v>
      </c>
      <c r="AM56" s="99">
        <f t="shared" ref="AM56:AO56" si="159">AM57</f>
        <v>0</v>
      </c>
      <c r="AN56" s="99">
        <f t="shared" si="159"/>
        <v>0</v>
      </c>
      <c r="AO56" s="99">
        <f t="shared" si="159"/>
        <v>26000</v>
      </c>
      <c r="AQ56" s="97" t="s">
        <v>48</v>
      </c>
      <c r="AR56" s="98">
        <v>3000</v>
      </c>
      <c r="AS56" s="99">
        <f>AS57</f>
        <v>26000</v>
      </c>
      <c r="AT56" s="99">
        <f t="shared" ref="AT56:AV56" si="160">AT57</f>
        <v>0</v>
      </c>
      <c r="AU56" s="99">
        <f t="shared" si="160"/>
        <v>0</v>
      </c>
      <c r="AV56" s="99">
        <f t="shared" si="160"/>
        <v>26000</v>
      </c>
      <c r="AX56" s="97" t="s">
        <v>48</v>
      </c>
      <c r="AY56" s="98">
        <v>3000</v>
      </c>
      <c r="AZ56" s="99">
        <f>AZ57</f>
        <v>26000</v>
      </c>
      <c r="BA56" s="99">
        <f t="shared" ref="BA56:BC56" si="161">BA57</f>
        <v>0</v>
      </c>
      <c r="BB56" s="99">
        <f t="shared" si="161"/>
        <v>0</v>
      </c>
      <c r="BC56" s="99">
        <f t="shared" si="161"/>
        <v>26000</v>
      </c>
      <c r="BE56" s="97" t="s">
        <v>48</v>
      </c>
      <c r="BF56" s="98">
        <v>3000</v>
      </c>
      <c r="BG56" s="99">
        <f>BG57</f>
        <v>26000</v>
      </c>
      <c r="BH56" s="99">
        <f t="shared" ref="BH56:BJ56" si="162">BH57</f>
        <v>0</v>
      </c>
      <c r="BI56" s="99">
        <f t="shared" si="162"/>
        <v>0</v>
      </c>
      <c r="BJ56" s="99">
        <f t="shared" si="162"/>
        <v>26000</v>
      </c>
      <c r="BL56" s="97" t="s">
        <v>48</v>
      </c>
      <c r="BM56" s="98">
        <v>3000</v>
      </c>
      <c r="BN56" s="99">
        <f>BN57</f>
        <v>26000</v>
      </c>
      <c r="BO56" s="99">
        <f t="shared" ref="BO56:BQ56" si="163">BO57</f>
        <v>0</v>
      </c>
      <c r="BP56" s="99">
        <f t="shared" si="163"/>
        <v>0</v>
      </c>
      <c r="BQ56" s="99">
        <f t="shared" si="163"/>
        <v>26000</v>
      </c>
      <c r="BS56" s="97" t="s">
        <v>48</v>
      </c>
      <c r="BT56" s="98">
        <v>3000</v>
      </c>
      <c r="BU56" s="99">
        <f>BU57</f>
        <v>26000</v>
      </c>
      <c r="BV56" s="99">
        <f t="shared" ref="BV56:BX56" si="164">BV57</f>
        <v>0</v>
      </c>
      <c r="BW56" s="99">
        <f t="shared" si="164"/>
        <v>0</v>
      </c>
      <c r="BX56" s="99">
        <f t="shared" si="164"/>
        <v>26000</v>
      </c>
      <c r="BZ56" s="97" t="s">
        <v>48</v>
      </c>
      <c r="CA56" s="98">
        <v>3000</v>
      </c>
      <c r="CB56" s="99">
        <f>CB57</f>
        <v>26000</v>
      </c>
      <c r="CC56" s="99">
        <f t="shared" ref="CC56:CE56" si="165">CC57</f>
        <v>0</v>
      </c>
      <c r="CD56" s="99">
        <f t="shared" si="165"/>
        <v>0</v>
      </c>
      <c r="CE56" s="99">
        <f t="shared" si="165"/>
        <v>26000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166">SUM(D58:D63)</f>
        <v>0</v>
      </c>
      <c r="E57" s="61">
        <f t="shared" si="166"/>
        <v>0</v>
      </c>
      <c r="F57" s="47">
        <f t="shared" ref="F57" si="167">C57+D57-E57</f>
        <v>0</v>
      </c>
      <c r="H57" s="29" t="s">
        <v>51</v>
      </c>
      <c r="I57" s="30">
        <v>3100</v>
      </c>
      <c r="J57" s="61">
        <f>SUM(J58:J63)</f>
        <v>0</v>
      </c>
      <c r="K57" s="61">
        <f t="shared" ref="K57:L57" si="168">SUM(K58:K63)</f>
        <v>0</v>
      </c>
      <c r="L57" s="61">
        <f t="shared" si="168"/>
        <v>0</v>
      </c>
      <c r="M57" s="47">
        <f t="shared" ref="M57" si="169">J57+K57-L57</f>
        <v>0</v>
      </c>
      <c r="O57" s="29" t="s">
        <v>51</v>
      </c>
      <c r="P57" s="30">
        <v>3100</v>
      </c>
      <c r="Q57" s="61">
        <f>SUM(Q58:Q63)</f>
        <v>0</v>
      </c>
      <c r="R57" s="61">
        <f t="shared" ref="R57:S57" si="170">SUM(R58:R63)</f>
        <v>0</v>
      </c>
      <c r="S57" s="61">
        <f t="shared" si="170"/>
        <v>0</v>
      </c>
      <c r="T57" s="47">
        <f t="shared" ref="T57" si="171">Q57+R57-S57</f>
        <v>0</v>
      </c>
      <c r="V57" s="29" t="s">
        <v>51</v>
      </c>
      <c r="W57" s="30">
        <v>3100</v>
      </c>
      <c r="X57" s="61">
        <f>SUM(X58:X63)</f>
        <v>0</v>
      </c>
      <c r="Y57" s="61">
        <f t="shared" ref="Y57:Z57" si="172">SUM(Y58:Y63)</f>
        <v>26000</v>
      </c>
      <c r="Z57" s="61">
        <f t="shared" si="172"/>
        <v>0</v>
      </c>
      <c r="AA57" s="47">
        <f t="shared" ref="AA57" si="173">X57+Y57-Z57</f>
        <v>26000</v>
      </c>
      <c r="AC57" s="29" t="s">
        <v>51</v>
      </c>
      <c r="AD57" s="30">
        <v>3100</v>
      </c>
      <c r="AE57" s="61">
        <f>SUM(AE58:AE63)</f>
        <v>26000</v>
      </c>
      <c r="AF57" s="61">
        <f t="shared" ref="AF57:AG57" si="174">SUM(AF58:AF63)</f>
        <v>0</v>
      </c>
      <c r="AG57" s="61">
        <f t="shared" si="174"/>
        <v>0</v>
      </c>
      <c r="AH57" s="47">
        <f t="shared" ref="AH57" si="175">AE57+AF57-AG57</f>
        <v>26000</v>
      </c>
      <c r="AJ57" s="29" t="s">
        <v>51</v>
      </c>
      <c r="AK57" s="30">
        <v>3100</v>
      </c>
      <c r="AL57" s="61">
        <f>SUM(AL58:AL63)</f>
        <v>26000</v>
      </c>
      <c r="AM57" s="61">
        <f t="shared" ref="AM57:AN57" si="176">SUM(AM58:AM63)</f>
        <v>0</v>
      </c>
      <c r="AN57" s="61">
        <f t="shared" si="176"/>
        <v>0</v>
      </c>
      <c r="AO57" s="47">
        <f t="shared" ref="AO57" si="177">AL57+AM57-AN57</f>
        <v>26000</v>
      </c>
      <c r="AQ57" s="29" t="s">
        <v>51</v>
      </c>
      <c r="AR57" s="30">
        <v>3100</v>
      </c>
      <c r="AS57" s="61">
        <f>SUM(AS58:AS63)</f>
        <v>26000</v>
      </c>
      <c r="AT57" s="61">
        <f t="shared" ref="AT57:AU57" si="178">SUM(AT58:AT63)</f>
        <v>0</v>
      </c>
      <c r="AU57" s="61">
        <f t="shared" si="178"/>
        <v>0</v>
      </c>
      <c r="AV57" s="47">
        <f t="shared" ref="AV57" si="179">AS57+AT57-AU57</f>
        <v>26000</v>
      </c>
      <c r="AX57" s="29" t="s">
        <v>51</v>
      </c>
      <c r="AY57" s="30">
        <v>3100</v>
      </c>
      <c r="AZ57" s="61">
        <f>SUM(AZ58:AZ63)</f>
        <v>26000</v>
      </c>
      <c r="BA57" s="61">
        <f t="shared" ref="BA57:BB57" si="180">SUM(BA58:BA63)</f>
        <v>0</v>
      </c>
      <c r="BB57" s="61">
        <f t="shared" si="180"/>
        <v>0</v>
      </c>
      <c r="BC57" s="47">
        <f t="shared" ref="BC57" si="181">AZ57+BA57-BB57</f>
        <v>26000</v>
      </c>
      <c r="BE57" s="29" t="s">
        <v>51</v>
      </c>
      <c r="BF57" s="30">
        <v>3100</v>
      </c>
      <c r="BG57" s="61">
        <f>SUM(BG58:BG63)</f>
        <v>26000</v>
      </c>
      <c r="BH57" s="61">
        <f t="shared" ref="BH57:BI57" si="182">SUM(BH58:BH63)</f>
        <v>0</v>
      </c>
      <c r="BI57" s="61">
        <f t="shared" si="182"/>
        <v>0</v>
      </c>
      <c r="BJ57" s="47">
        <f t="shared" ref="BJ57" si="183">BG57+BH57-BI57</f>
        <v>26000</v>
      </c>
      <c r="BL57" s="29" t="s">
        <v>51</v>
      </c>
      <c r="BM57" s="30">
        <v>3100</v>
      </c>
      <c r="BN57" s="61">
        <f>SUM(BN58:BN63)</f>
        <v>26000</v>
      </c>
      <c r="BO57" s="61">
        <f t="shared" ref="BO57:BP57" si="184">SUM(BO58:BO63)</f>
        <v>0</v>
      </c>
      <c r="BP57" s="61">
        <f t="shared" si="184"/>
        <v>0</v>
      </c>
      <c r="BQ57" s="47">
        <f t="shared" ref="BQ57" si="185">BN57+BO57-BP57</f>
        <v>26000</v>
      </c>
      <c r="BS57" s="29" t="s">
        <v>51</v>
      </c>
      <c r="BT57" s="30">
        <v>3100</v>
      </c>
      <c r="BU57" s="61">
        <f>SUM(BU58:BU63)</f>
        <v>26000</v>
      </c>
      <c r="BV57" s="61">
        <f t="shared" ref="BV57:BW57" si="186">SUM(BV58:BV63)</f>
        <v>0</v>
      </c>
      <c r="BW57" s="61">
        <f t="shared" si="186"/>
        <v>0</v>
      </c>
      <c r="BX57" s="47">
        <f t="shared" ref="BX57" si="187">BU57+BV57-BW57</f>
        <v>26000</v>
      </c>
      <c r="BZ57" s="29" t="s">
        <v>51</v>
      </c>
      <c r="CA57" s="30">
        <v>3100</v>
      </c>
      <c r="CB57" s="61">
        <f>SUM(CB58:CB63)</f>
        <v>26000</v>
      </c>
      <c r="CC57" s="61">
        <f t="shared" ref="CC57:CD57" si="188">SUM(CC58:CC63)</f>
        <v>0</v>
      </c>
      <c r="CD57" s="61">
        <f t="shared" si="188"/>
        <v>0</v>
      </c>
      <c r="CE57" s="47">
        <f t="shared" ref="CE57" si="189">CB57+CC57-CD57</f>
        <v>26000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30"/>
        <v>0</v>
      </c>
      <c r="H58" s="21" t="s">
        <v>52</v>
      </c>
      <c r="I58" s="16">
        <v>3110</v>
      </c>
      <c r="J58" s="50">
        <f t="shared" si="60"/>
        <v>0</v>
      </c>
      <c r="K58" s="50"/>
      <c r="L58" s="50"/>
      <c r="M58" s="45">
        <f t="shared" si="131"/>
        <v>0</v>
      </c>
      <c r="O58" s="21" t="s">
        <v>52</v>
      </c>
      <c r="P58" s="16">
        <v>3110</v>
      </c>
      <c r="Q58" s="50">
        <f t="shared" si="61"/>
        <v>0</v>
      </c>
      <c r="R58" s="50"/>
      <c r="S58" s="50"/>
      <c r="T58" s="45">
        <f t="shared" si="132"/>
        <v>0</v>
      </c>
      <c r="U58" s="28"/>
      <c r="V58" s="21" t="s">
        <v>52</v>
      </c>
      <c r="W58" s="16">
        <v>3110</v>
      </c>
      <c r="X58" s="50">
        <f t="shared" si="62"/>
        <v>0</v>
      </c>
      <c r="Y58" s="50"/>
      <c r="Z58" s="50"/>
      <c r="AA58" s="45">
        <f t="shared" si="133"/>
        <v>0</v>
      </c>
      <c r="AC58" s="21" t="s">
        <v>52</v>
      </c>
      <c r="AD58" s="16">
        <v>3110</v>
      </c>
      <c r="AE58" s="50">
        <f t="shared" si="63"/>
        <v>0</v>
      </c>
      <c r="AF58" s="50"/>
      <c r="AG58" s="50"/>
      <c r="AH58" s="45">
        <f t="shared" si="134"/>
        <v>0</v>
      </c>
      <c r="AJ58" s="21" t="s">
        <v>52</v>
      </c>
      <c r="AK58" s="16">
        <v>3110</v>
      </c>
      <c r="AL58" s="50">
        <f t="shared" si="64"/>
        <v>0</v>
      </c>
      <c r="AM58" s="50"/>
      <c r="AN58" s="50"/>
      <c r="AO58" s="45">
        <f t="shared" si="135"/>
        <v>0</v>
      </c>
      <c r="AQ58" s="21" t="s">
        <v>52</v>
      </c>
      <c r="AR58" s="16">
        <v>3110</v>
      </c>
      <c r="AS58" s="50">
        <f t="shared" si="65"/>
        <v>0</v>
      </c>
      <c r="AT58" s="50"/>
      <c r="AU58" s="50"/>
      <c r="AV58" s="45">
        <f t="shared" si="136"/>
        <v>0</v>
      </c>
      <c r="AX58" s="21" t="s">
        <v>52</v>
      </c>
      <c r="AY58" s="16">
        <v>3110</v>
      </c>
      <c r="AZ58" s="50">
        <f t="shared" si="66"/>
        <v>0</v>
      </c>
      <c r="BA58" s="50"/>
      <c r="BB58" s="50"/>
      <c r="BC58" s="45">
        <f t="shared" si="137"/>
        <v>0</v>
      </c>
      <c r="BE58" s="21" t="s">
        <v>52</v>
      </c>
      <c r="BF58" s="16">
        <v>3110</v>
      </c>
      <c r="BG58" s="50">
        <f t="shared" si="67"/>
        <v>0</v>
      </c>
      <c r="BH58" s="50"/>
      <c r="BI58" s="50"/>
      <c r="BJ58" s="45">
        <f t="shared" si="138"/>
        <v>0</v>
      </c>
      <c r="BL58" s="21" t="s">
        <v>52</v>
      </c>
      <c r="BM58" s="16">
        <v>3110</v>
      </c>
      <c r="BN58" s="50">
        <f t="shared" si="68"/>
        <v>0</v>
      </c>
      <c r="BO58" s="50"/>
      <c r="BP58" s="50"/>
      <c r="BQ58" s="45">
        <f t="shared" si="139"/>
        <v>0</v>
      </c>
      <c r="BS58" s="21" t="s">
        <v>52</v>
      </c>
      <c r="BT58" s="16">
        <v>3110</v>
      </c>
      <c r="BU58" s="50">
        <f t="shared" si="69"/>
        <v>0</v>
      </c>
      <c r="BV58" s="50"/>
      <c r="BW58" s="50"/>
      <c r="BX58" s="45">
        <f t="shared" si="140"/>
        <v>0</v>
      </c>
      <c r="BZ58" s="21" t="s">
        <v>52</v>
      </c>
      <c r="CA58" s="16">
        <v>3110</v>
      </c>
      <c r="CB58" s="50">
        <f t="shared" si="70"/>
        <v>0</v>
      </c>
      <c r="CC58" s="50"/>
      <c r="CD58" s="50"/>
      <c r="CE58" s="45">
        <f t="shared" si="141"/>
        <v>0</v>
      </c>
    </row>
    <row r="59" spans="1:83" s="88" customFormat="1" ht="15.75" customHeight="1" thickBot="1">
      <c r="A59" s="34" t="s">
        <v>143</v>
      </c>
      <c r="B59" s="16">
        <v>3110</v>
      </c>
      <c r="C59" s="50"/>
      <c r="D59" s="50"/>
      <c r="E59" s="50"/>
      <c r="F59" s="45">
        <f t="shared" si="130"/>
        <v>0</v>
      </c>
      <c r="H59" s="34" t="s">
        <v>143</v>
      </c>
      <c r="I59" s="16">
        <v>3110</v>
      </c>
      <c r="J59" s="41">
        <f t="shared" si="60"/>
        <v>0</v>
      </c>
      <c r="K59" s="50"/>
      <c r="L59" s="50"/>
      <c r="M59" s="45">
        <f t="shared" si="131"/>
        <v>0</v>
      </c>
      <c r="O59" s="34" t="s">
        <v>143</v>
      </c>
      <c r="P59" s="16">
        <v>3110</v>
      </c>
      <c r="Q59" s="41">
        <f t="shared" si="61"/>
        <v>0</v>
      </c>
      <c r="R59" s="50"/>
      <c r="S59" s="50"/>
      <c r="T59" s="45">
        <f t="shared" si="132"/>
        <v>0</v>
      </c>
      <c r="V59" s="34" t="s">
        <v>143</v>
      </c>
      <c r="W59" s="16">
        <v>3110</v>
      </c>
      <c r="X59" s="41">
        <f t="shared" si="62"/>
        <v>0</v>
      </c>
      <c r="Y59" s="50">
        <v>26000</v>
      </c>
      <c r="Z59" s="50"/>
      <c r="AA59" s="45">
        <f t="shared" si="133"/>
        <v>26000</v>
      </c>
      <c r="AC59" s="34" t="s">
        <v>143</v>
      </c>
      <c r="AD59" s="16">
        <v>3110</v>
      </c>
      <c r="AE59" s="41">
        <f t="shared" si="63"/>
        <v>26000</v>
      </c>
      <c r="AF59" s="50"/>
      <c r="AG59" s="50"/>
      <c r="AH59" s="45">
        <f t="shared" si="134"/>
        <v>26000</v>
      </c>
      <c r="AJ59" s="34" t="s">
        <v>143</v>
      </c>
      <c r="AK59" s="16">
        <v>3110</v>
      </c>
      <c r="AL59" s="41">
        <f t="shared" si="64"/>
        <v>26000</v>
      </c>
      <c r="AM59" s="50"/>
      <c r="AN59" s="50"/>
      <c r="AO59" s="45">
        <f t="shared" si="135"/>
        <v>26000</v>
      </c>
      <c r="AQ59" s="34" t="s">
        <v>143</v>
      </c>
      <c r="AR59" s="16">
        <v>3110</v>
      </c>
      <c r="AS59" s="41">
        <f t="shared" si="65"/>
        <v>26000</v>
      </c>
      <c r="AT59" s="50"/>
      <c r="AU59" s="50"/>
      <c r="AV59" s="45">
        <f t="shared" si="136"/>
        <v>26000</v>
      </c>
      <c r="AX59" s="34" t="s">
        <v>143</v>
      </c>
      <c r="AY59" s="16">
        <v>3110</v>
      </c>
      <c r="AZ59" s="41">
        <f t="shared" si="66"/>
        <v>26000</v>
      </c>
      <c r="BA59" s="50"/>
      <c r="BB59" s="50"/>
      <c r="BC59" s="45">
        <f t="shared" si="137"/>
        <v>26000</v>
      </c>
      <c r="BE59" s="34" t="s">
        <v>143</v>
      </c>
      <c r="BF59" s="16">
        <v>3110</v>
      </c>
      <c r="BG59" s="41">
        <f t="shared" si="67"/>
        <v>26000</v>
      </c>
      <c r="BH59" s="50"/>
      <c r="BI59" s="50"/>
      <c r="BJ59" s="45">
        <f t="shared" si="138"/>
        <v>26000</v>
      </c>
      <c r="BL59" s="34" t="s">
        <v>143</v>
      </c>
      <c r="BM59" s="16">
        <v>3110</v>
      </c>
      <c r="BN59" s="41">
        <f t="shared" si="68"/>
        <v>26000</v>
      </c>
      <c r="BO59" s="50"/>
      <c r="BP59" s="50"/>
      <c r="BQ59" s="45">
        <f t="shared" si="139"/>
        <v>26000</v>
      </c>
      <c r="BS59" s="34" t="s">
        <v>143</v>
      </c>
      <c r="BT59" s="16">
        <v>3110</v>
      </c>
      <c r="BU59" s="41">
        <f t="shared" si="69"/>
        <v>26000</v>
      </c>
      <c r="BV59" s="50"/>
      <c r="BW59" s="50"/>
      <c r="BX59" s="45">
        <f t="shared" si="140"/>
        <v>26000</v>
      </c>
      <c r="BZ59" s="34" t="s">
        <v>143</v>
      </c>
      <c r="CA59" s="16">
        <v>3110</v>
      </c>
      <c r="CB59" s="41">
        <f t="shared" si="70"/>
        <v>26000</v>
      </c>
      <c r="CC59" s="50"/>
      <c r="CD59" s="50"/>
      <c r="CE59" s="45">
        <f t="shared" si="141"/>
        <v>26000</v>
      </c>
    </row>
    <row r="60" spans="1:83" s="88" customFormat="1" ht="15.75" customHeight="1" thickBot="1">
      <c r="A60" s="34" t="s">
        <v>144</v>
      </c>
      <c r="B60" s="16">
        <v>3110</v>
      </c>
      <c r="C60" s="50"/>
      <c r="D60" s="50"/>
      <c r="E60" s="50"/>
      <c r="F60" s="45">
        <f t="shared" si="130"/>
        <v>0</v>
      </c>
      <c r="H60" s="34" t="s">
        <v>144</v>
      </c>
      <c r="I60" s="16">
        <v>3110</v>
      </c>
      <c r="J60" s="41">
        <f t="shared" si="60"/>
        <v>0</v>
      </c>
      <c r="K60" s="50"/>
      <c r="L60" s="50"/>
      <c r="M60" s="45">
        <f t="shared" si="131"/>
        <v>0</v>
      </c>
      <c r="O60" s="34" t="s">
        <v>144</v>
      </c>
      <c r="P60" s="16">
        <v>3110</v>
      </c>
      <c r="Q60" s="41">
        <f t="shared" si="61"/>
        <v>0</v>
      </c>
      <c r="R60" s="50"/>
      <c r="S60" s="50"/>
      <c r="T60" s="45">
        <f t="shared" si="132"/>
        <v>0</v>
      </c>
      <c r="V60" s="34" t="s">
        <v>144</v>
      </c>
      <c r="W60" s="16">
        <v>3110</v>
      </c>
      <c r="X60" s="41">
        <f t="shared" si="62"/>
        <v>0</v>
      </c>
      <c r="Y60" s="50"/>
      <c r="Z60" s="50"/>
      <c r="AA60" s="45">
        <f t="shared" si="133"/>
        <v>0</v>
      </c>
      <c r="AC60" s="34" t="s">
        <v>144</v>
      </c>
      <c r="AD60" s="16">
        <v>3110</v>
      </c>
      <c r="AE60" s="41">
        <f t="shared" si="63"/>
        <v>0</v>
      </c>
      <c r="AF60" s="50"/>
      <c r="AG60" s="50"/>
      <c r="AH60" s="45">
        <f t="shared" si="134"/>
        <v>0</v>
      </c>
      <c r="AJ60" s="34" t="s">
        <v>144</v>
      </c>
      <c r="AK60" s="16">
        <v>3110</v>
      </c>
      <c r="AL60" s="41">
        <f t="shared" si="64"/>
        <v>0</v>
      </c>
      <c r="AM60" s="50"/>
      <c r="AN60" s="50"/>
      <c r="AO60" s="45">
        <f t="shared" si="135"/>
        <v>0</v>
      </c>
      <c r="AQ60" s="34" t="s">
        <v>144</v>
      </c>
      <c r="AR60" s="16">
        <v>3110</v>
      </c>
      <c r="AS60" s="41">
        <f t="shared" si="65"/>
        <v>0</v>
      </c>
      <c r="AT60" s="50"/>
      <c r="AU60" s="50"/>
      <c r="AV60" s="45">
        <f t="shared" si="136"/>
        <v>0</v>
      </c>
      <c r="AX60" s="34" t="s">
        <v>144</v>
      </c>
      <c r="AY60" s="16">
        <v>3110</v>
      </c>
      <c r="AZ60" s="41">
        <f t="shared" si="66"/>
        <v>0</v>
      </c>
      <c r="BA60" s="50"/>
      <c r="BB60" s="50"/>
      <c r="BC60" s="45">
        <f t="shared" si="137"/>
        <v>0</v>
      </c>
      <c r="BE60" s="34" t="s">
        <v>144</v>
      </c>
      <c r="BF60" s="16">
        <v>3110</v>
      </c>
      <c r="BG60" s="41">
        <f t="shared" si="67"/>
        <v>0</v>
      </c>
      <c r="BH60" s="50"/>
      <c r="BI60" s="50"/>
      <c r="BJ60" s="45">
        <f t="shared" si="138"/>
        <v>0</v>
      </c>
      <c r="BL60" s="34" t="s">
        <v>144</v>
      </c>
      <c r="BM60" s="16">
        <v>3110</v>
      </c>
      <c r="BN60" s="41">
        <f t="shared" si="68"/>
        <v>0</v>
      </c>
      <c r="BO60" s="50"/>
      <c r="BP60" s="50"/>
      <c r="BQ60" s="45">
        <f t="shared" si="139"/>
        <v>0</v>
      </c>
      <c r="BS60" s="34" t="s">
        <v>144</v>
      </c>
      <c r="BT60" s="16">
        <v>3110</v>
      </c>
      <c r="BU60" s="41">
        <f t="shared" si="69"/>
        <v>0</v>
      </c>
      <c r="BV60" s="50"/>
      <c r="BW60" s="50"/>
      <c r="BX60" s="45">
        <f t="shared" si="140"/>
        <v>0</v>
      </c>
      <c r="BZ60" s="34" t="s">
        <v>144</v>
      </c>
      <c r="CA60" s="16">
        <v>3110</v>
      </c>
      <c r="CB60" s="41">
        <f t="shared" si="70"/>
        <v>0</v>
      </c>
      <c r="CC60" s="50"/>
      <c r="CD60" s="50"/>
      <c r="CE60" s="45">
        <f t="shared" si="141"/>
        <v>0</v>
      </c>
    </row>
    <row r="61" spans="1:83" s="88" customFormat="1" ht="15.75" customHeight="1" thickBot="1">
      <c r="A61" s="34" t="s">
        <v>145</v>
      </c>
      <c r="B61" s="16">
        <v>3110</v>
      </c>
      <c r="C61" s="50"/>
      <c r="D61" s="50"/>
      <c r="E61" s="50"/>
      <c r="F61" s="45">
        <f t="shared" si="130"/>
        <v>0</v>
      </c>
      <c r="H61" s="34" t="s">
        <v>145</v>
      </c>
      <c r="I61" s="16">
        <v>3110</v>
      </c>
      <c r="J61" s="41">
        <f t="shared" si="60"/>
        <v>0</v>
      </c>
      <c r="K61" s="50"/>
      <c r="L61" s="50"/>
      <c r="M61" s="45">
        <f t="shared" si="131"/>
        <v>0</v>
      </c>
      <c r="O61" s="34" t="s">
        <v>145</v>
      </c>
      <c r="P61" s="16">
        <v>3110</v>
      </c>
      <c r="Q61" s="41">
        <f t="shared" si="61"/>
        <v>0</v>
      </c>
      <c r="R61" s="50"/>
      <c r="S61" s="50"/>
      <c r="T61" s="45">
        <f t="shared" si="132"/>
        <v>0</v>
      </c>
      <c r="V61" s="34" t="s">
        <v>145</v>
      </c>
      <c r="W61" s="16">
        <v>3110</v>
      </c>
      <c r="X61" s="41">
        <f t="shared" si="62"/>
        <v>0</v>
      </c>
      <c r="Y61" s="50"/>
      <c r="Z61" s="50"/>
      <c r="AA61" s="45">
        <f t="shared" si="133"/>
        <v>0</v>
      </c>
      <c r="AC61" s="34" t="s">
        <v>145</v>
      </c>
      <c r="AD61" s="16">
        <v>3110</v>
      </c>
      <c r="AE61" s="41">
        <f t="shared" si="63"/>
        <v>0</v>
      </c>
      <c r="AF61" s="50"/>
      <c r="AG61" s="50"/>
      <c r="AH61" s="45">
        <f t="shared" si="134"/>
        <v>0</v>
      </c>
      <c r="AJ61" s="34" t="s">
        <v>145</v>
      </c>
      <c r="AK61" s="16">
        <v>3110</v>
      </c>
      <c r="AL61" s="41">
        <f t="shared" si="64"/>
        <v>0</v>
      </c>
      <c r="AM61" s="50"/>
      <c r="AN61" s="50"/>
      <c r="AO61" s="45">
        <f t="shared" si="135"/>
        <v>0</v>
      </c>
      <c r="AQ61" s="34" t="s">
        <v>145</v>
      </c>
      <c r="AR61" s="16">
        <v>3110</v>
      </c>
      <c r="AS61" s="41">
        <f t="shared" si="65"/>
        <v>0</v>
      </c>
      <c r="AT61" s="50"/>
      <c r="AU61" s="50"/>
      <c r="AV61" s="45">
        <f t="shared" si="136"/>
        <v>0</v>
      </c>
      <c r="AX61" s="34" t="s">
        <v>145</v>
      </c>
      <c r="AY61" s="16">
        <v>3110</v>
      </c>
      <c r="AZ61" s="41">
        <f t="shared" si="66"/>
        <v>0</v>
      </c>
      <c r="BA61" s="50"/>
      <c r="BB61" s="50"/>
      <c r="BC61" s="45">
        <f t="shared" si="137"/>
        <v>0</v>
      </c>
      <c r="BE61" s="34" t="s">
        <v>145</v>
      </c>
      <c r="BF61" s="16">
        <v>3110</v>
      </c>
      <c r="BG61" s="41">
        <f t="shared" si="67"/>
        <v>0</v>
      </c>
      <c r="BH61" s="50"/>
      <c r="BI61" s="50"/>
      <c r="BJ61" s="45">
        <f t="shared" si="138"/>
        <v>0</v>
      </c>
      <c r="BL61" s="34" t="s">
        <v>145</v>
      </c>
      <c r="BM61" s="16">
        <v>3110</v>
      </c>
      <c r="BN61" s="41">
        <f t="shared" si="68"/>
        <v>0</v>
      </c>
      <c r="BO61" s="50"/>
      <c r="BP61" s="50"/>
      <c r="BQ61" s="45">
        <f t="shared" si="139"/>
        <v>0</v>
      </c>
      <c r="BS61" s="34" t="s">
        <v>145</v>
      </c>
      <c r="BT61" s="16">
        <v>3110</v>
      </c>
      <c r="BU61" s="41">
        <f t="shared" si="69"/>
        <v>0</v>
      </c>
      <c r="BV61" s="50"/>
      <c r="BW61" s="50"/>
      <c r="BX61" s="45">
        <f t="shared" si="140"/>
        <v>0</v>
      </c>
      <c r="BZ61" s="34" t="s">
        <v>145</v>
      </c>
      <c r="CA61" s="16">
        <v>3110</v>
      </c>
      <c r="CB61" s="41">
        <f t="shared" si="70"/>
        <v>0</v>
      </c>
      <c r="CC61" s="50"/>
      <c r="CD61" s="50"/>
      <c r="CE61" s="45">
        <f t="shared" si="141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30"/>
        <v>0</v>
      </c>
      <c r="H62" s="21" t="s">
        <v>53</v>
      </c>
      <c r="I62" s="16">
        <v>3120</v>
      </c>
      <c r="J62" s="50">
        <f t="shared" si="60"/>
        <v>0</v>
      </c>
      <c r="K62" s="50"/>
      <c r="L62" s="50"/>
      <c r="M62" s="45">
        <f t="shared" si="131"/>
        <v>0</v>
      </c>
      <c r="O62" s="21" t="s">
        <v>53</v>
      </c>
      <c r="P62" s="16">
        <v>3120</v>
      </c>
      <c r="Q62" s="50">
        <f t="shared" si="61"/>
        <v>0</v>
      </c>
      <c r="R62" s="50"/>
      <c r="S62" s="50"/>
      <c r="T62" s="45">
        <f t="shared" si="132"/>
        <v>0</v>
      </c>
      <c r="U62" s="28"/>
      <c r="V62" s="21" t="s">
        <v>53</v>
      </c>
      <c r="W62" s="16">
        <v>3120</v>
      </c>
      <c r="X62" s="50">
        <f t="shared" si="62"/>
        <v>0</v>
      </c>
      <c r="Y62" s="50"/>
      <c r="Z62" s="50"/>
      <c r="AA62" s="45">
        <f t="shared" si="133"/>
        <v>0</v>
      </c>
      <c r="AC62" s="21" t="s">
        <v>53</v>
      </c>
      <c r="AD62" s="16">
        <v>3120</v>
      </c>
      <c r="AE62" s="50">
        <f t="shared" si="63"/>
        <v>0</v>
      </c>
      <c r="AF62" s="50"/>
      <c r="AG62" s="50"/>
      <c r="AH62" s="45">
        <f t="shared" si="134"/>
        <v>0</v>
      </c>
      <c r="AJ62" s="21" t="s">
        <v>53</v>
      </c>
      <c r="AK62" s="16">
        <v>3120</v>
      </c>
      <c r="AL62" s="50">
        <f t="shared" si="64"/>
        <v>0</v>
      </c>
      <c r="AM62" s="50"/>
      <c r="AN62" s="50"/>
      <c r="AO62" s="45">
        <f t="shared" si="135"/>
        <v>0</v>
      </c>
      <c r="AQ62" s="21" t="s">
        <v>53</v>
      </c>
      <c r="AR62" s="16">
        <v>3120</v>
      </c>
      <c r="AS62" s="50">
        <f t="shared" si="65"/>
        <v>0</v>
      </c>
      <c r="AT62" s="50"/>
      <c r="AU62" s="50"/>
      <c r="AV62" s="45">
        <f t="shared" si="136"/>
        <v>0</v>
      </c>
      <c r="AX62" s="21" t="s">
        <v>53</v>
      </c>
      <c r="AY62" s="16">
        <v>3120</v>
      </c>
      <c r="AZ62" s="50">
        <f t="shared" si="66"/>
        <v>0</v>
      </c>
      <c r="BA62" s="50"/>
      <c r="BB62" s="50"/>
      <c r="BC62" s="45">
        <f t="shared" si="137"/>
        <v>0</v>
      </c>
      <c r="BE62" s="21" t="s">
        <v>53</v>
      </c>
      <c r="BF62" s="16">
        <v>3120</v>
      </c>
      <c r="BG62" s="50">
        <f t="shared" si="67"/>
        <v>0</v>
      </c>
      <c r="BH62" s="50"/>
      <c r="BI62" s="50"/>
      <c r="BJ62" s="45">
        <f t="shared" si="138"/>
        <v>0</v>
      </c>
      <c r="BL62" s="21" t="s">
        <v>53</v>
      </c>
      <c r="BM62" s="16">
        <v>3120</v>
      </c>
      <c r="BN62" s="50">
        <f t="shared" si="68"/>
        <v>0</v>
      </c>
      <c r="BO62" s="50"/>
      <c r="BP62" s="50"/>
      <c r="BQ62" s="45">
        <f t="shared" si="139"/>
        <v>0</v>
      </c>
      <c r="BS62" s="21" t="s">
        <v>53</v>
      </c>
      <c r="BT62" s="16">
        <v>3120</v>
      </c>
      <c r="BU62" s="50">
        <f t="shared" si="69"/>
        <v>0</v>
      </c>
      <c r="BV62" s="50"/>
      <c r="BW62" s="50"/>
      <c r="BX62" s="45">
        <f t="shared" si="140"/>
        <v>0</v>
      </c>
      <c r="BZ62" s="21" t="s">
        <v>53</v>
      </c>
      <c r="CA62" s="16">
        <v>3120</v>
      </c>
      <c r="CB62" s="50">
        <f t="shared" si="70"/>
        <v>0</v>
      </c>
      <c r="CC62" s="50"/>
      <c r="CD62" s="50"/>
      <c r="CE62" s="45">
        <f t="shared" si="141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30"/>
        <v>0</v>
      </c>
      <c r="H63" s="21" t="s">
        <v>54</v>
      </c>
      <c r="I63" s="16">
        <v>3130</v>
      </c>
      <c r="J63" s="50">
        <f t="shared" si="60"/>
        <v>0</v>
      </c>
      <c r="K63" s="50"/>
      <c r="L63" s="50"/>
      <c r="M63" s="45">
        <f t="shared" si="131"/>
        <v>0</v>
      </c>
      <c r="O63" s="21" t="s">
        <v>54</v>
      </c>
      <c r="P63" s="16">
        <v>3130</v>
      </c>
      <c r="Q63" s="50">
        <f t="shared" si="61"/>
        <v>0</v>
      </c>
      <c r="R63" s="50"/>
      <c r="S63" s="50"/>
      <c r="T63" s="45">
        <f t="shared" si="132"/>
        <v>0</v>
      </c>
      <c r="U63" s="28"/>
      <c r="V63" s="21" t="s">
        <v>54</v>
      </c>
      <c r="W63" s="16">
        <v>3130</v>
      </c>
      <c r="X63" s="50">
        <f t="shared" si="62"/>
        <v>0</v>
      </c>
      <c r="Y63" s="50"/>
      <c r="Z63" s="50"/>
      <c r="AA63" s="45">
        <f t="shared" si="133"/>
        <v>0</v>
      </c>
      <c r="AC63" s="21" t="s">
        <v>54</v>
      </c>
      <c r="AD63" s="16">
        <v>3130</v>
      </c>
      <c r="AE63" s="50">
        <f t="shared" si="63"/>
        <v>0</v>
      </c>
      <c r="AF63" s="50"/>
      <c r="AG63" s="50"/>
      <c r="AH63" s="45">
        <f t="shared" si="134"/>
        <v>0</v>
      </c>
      <c r="AJ63" s="21" t="s">
        <v>54</v>
      </c>
      <c r="AK63" s="16">
        <v>3130</v>
      </c>
      <c r="AL63" s="50">
        <f t="shared" si="64"/>
        <v>0</v>
      </c>
      <c r="AM63" s="50"/>
      <c r="AN63" s="50"/>
      <c r="AO63" s="45">
        <f t="shared" si="135"/>
        <v>0</v>
      </c>
      <c r="AQ63" s="21" t="s">
        <v>54</v>
      </c>
      <c r="AR63" s="16">
        <v>3130</v>
      </c>
      <c r="AS63" s="50">
        <f t="shared" si="65"/>
        <v>0</v>
      </c>
      <c r="AT63" s="50"/>
      <c r="AU63" s="50"/>
      <c r="AV63" s="45">
        <f t="shared" si="136"/>
        <v>0</v>
      </c>
      <c r="AX63" s="21" t="s">
        <v>54</v>
      </c>
      <c r="AY63" s="16">
        <v>3130</v>
      </c>
      <c r="AZ63" s="50">
        <f t="shared" si="66"/>
        <v>0</v>
      </c>
      <c r="BA63" s="50"/>
      <c r="BB63" s="50"/>
      <c r="BC63" s="45">
        <f t="shared" si="137"/>
        <v>0</v>
      </c>
      <c r="BE63" s="21" t="s">
        <v>54</v>
      </c>
      <c r="BF63" s="16">
        <v>3130</v>
      </c>
      <c r="BG63" s="50">
        <f t="shared" si="67"/>
        <v>0</v>
      </c>
      <c r="BH63" s="50"/>
      <c r="BI63" s="50"/>
      <c r="BJ63" s="45">
        <f t="shared" si="138"/>
        <v>0</v>
      </c>
      <c r="BL63" s="21" t="s">
        <v>54</v>
      </c>
      <c r="BM63" s="16">
        <v>3130</v>
      </c>
      <c r="BN63" s="50">
        <f t="shared" si="68"/>
        <v>0</v>
      </c>
      <c r="BO63" s="50"/>
      <c r="BP63" s="50"/>
      <c r="BQ63" s="45">
        <f t="shared" si="139"/>
        <v>0</v>
      </c>
      <c r="BS63" s="21" t="s">
        <v>54</v>
      </c>
      <c r="BT63" s="16">
        <v>3130</v>
      </c>
      <c r="BU63" s="50">
        <f t="shared" si="69"/>
        <v>0</v>
      </c>
      <c r="BV63" s="50"/>
      <c r="BW63" s="50"/>
      <c r="BX63" s="45">
        <f t="shared" si="140"/>
        <v>0</v>
      </c>
      <c r="BZ63" s="21" t="s">
        <v>54</v>
      </c>
      <c r="CA63" s="16">
        <v>3130</v>
      </c>
      <c r="CB63" s="50">
        <f t="shared" si="70"/>
        <v>0</v>
      </c>
      <c r="CC63" s="50"/>
      <c r="CD63" s="50"/>
      <c r="CE63" s="45">
        <f t="shared" si="141"/>
        <v>0</v>
      </c>
    </row>
    <row r="64" spans="1:83" s="27" customFormat="1" ht="15.75" customHeight="1">
      <c r="A64" s="18"/>
    </row>
    <row r="65" spans="21:21" s="27" customFormat="1" ht="63" customHeight="1"/>
    <row r="66" spans="21:21" s="27" customFormat="1" ht="15.75" customHeight="1"/>
    <row r="67" spans="21:21" s="27" customFormat="1" ht="15.75" customHeight="1">
      <c r="U67" s="11"/>
    </row>
    <row r="68" spans="21:21" s="27" customFormat="1" ht="36" customHeight="1">
      <c r="U68" s="28"/>
    </row>
    <row r="69" spans="21:21" s="27" customFormat="1" ht="15.75" customHeight="1">
      <c r="U69" s="28"/>
    </row>
    <row r="70" spans="21:21" s="27" customFormat="1" ht="15.75" customHeight="1">
      <c r="U70" s="28"/>
    </row>
    <row r="71" spans="21:21" s="32" customFormat="1" ht="15.75" customHeight="1"/>
    <row r="72" spans="21:21" s="32" customFormat="1" ht="15.75" customHeight="1"/>
    <row r="73" spans="21:21" s="27" customFormat="1" ht="15.75" customHeight="1">
      <c r="U73" s="28"/>
    </row>
    <row r="74" spans="21:21" s="27" customFormat="1" ht="15.75" customHeight="1">
      <c r="U74" s="28"/>
    </row>
    <row r="75" spans="21:21" s="27" customFormat="1" ht="15.75" customHeight="1">
      <c r="U75" s="28"/>
    </row>
    <row r="76" spans="21:21" s="27" customFormat="1" ht="15.75" customHeight="1">
      <c r="U76" s="28"/>
    </row>
    <row r="77" spans="21:21" s="27" customFormat="1">
      <c r="U77" s="28"/>
    </row>
    <row r="78" spans="21:21" s="27" customFormat="1" ht="15.75" customHeight="1">
      <c r="U78" s="28"/>
    </row>
    <row r="79" spans="21:21" s="27" customFormat="1" ht="15.75" customHeight="1">
      <c r="U79" s="28"/>
    </row>
    <row r="80" spans="21:21" s="27" customFormat="1" ht="15.75" customHeight="1">
      <c r="U80" s="28"/>
    </row>
    <row r="81" spans="21:21" s="27" customFormat="1" ht="15.75" customHeigh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1" s="27" customFormat="1" ht="15.75" customHeight="1">
      <c r="U97" s="28"/>
    </row>
    <row r="98" spans="21:21" s="27" customFormat="1" ht="25.5" customHeight="1">
      <c r="U98" s="28"/>
    </row>
    <row r="99" spans="21:21" s="27" customFormat="1" ht="15.75" customHeight="1">
      <c r="U99" s="28"/>
    </row>
    <row r="100" spans="21:21" s="27" customFormat="1" ht="15.75" customHeight="1"/>
    <row r="101" spans="21:21" s="27" customFormat="1" ht="42.6" customHeight="1"/>
    <row r="102" spans="21:21" s="27" customFormat="1" ht="15.75" customHeight="1"/>
    <row r="103" spans="21:21" s="28" customFormat="1" ht="15.75" customHeight="1">
      <c r="U103" s="27"/>
    </row>
    <row r="104" spans="21:21" s="28" customFormat="1" ht="36" customHeight="1">
      <c r="U104" s="27"/>
    </row>
    <row r="105" spans="21:21" s="28" customFormat="1" ht="15.75" customHeight="1">
      <c r="U105" s="27"/>
    </row>
    <row r="106" spans="21:21" s="28" customFormat="1" ht="15.75" customHeight="1">
      <c r="U106" s="27"/>
    </row>
    <row r="107" spans="21:21" s="32" customFormat="1" ht="15.75" customHeight="1">
      <c r="U107" s="27"/>
    </row>
    <row r="108" spans="21:21" s="32" customFormat="1" ht="15.75" customHeight="1">
      <c r="U108" s="27"/>
    </row>
    <row r="109" spans="21:21" s="28" customFormat="1" ht="15.75" customHeight="1">
      <c r="U109" s="27"/>
    </row>
    <row r="110" spans="21:21" s="28" customFormat="1" ht="15.75" customHeight="1">
      <c r="U110" s="27"/>
    </row>
    <row r="111" spans="21:21" s="28" customFormat="1" ht="15.75" customHeight="1">
      <c r="U111" s="27"/>
    </row>
    <row r="112" spans="21:21" s="28" customFormat="1" ht="15.75" customHeight="1">
      <c r="U112" s="27"/>
    </row>
    <row r="113" spans="15:21" s="28" customFormat="1">
      <c r="U113" s="27"/>
    </row>
    <row r="114" spans="15:21" s="28" customFormat="1" ht="15.75" customHeight="1">
      <c r="U114" s="27"/>
    </row>
    <row r="115" spans="15:21" s="28" customFormat="1" ht="15.75" customHeight="1">
      <c r="U115" s="27"/>
    </row>
    <row r="116" spans="15:21" s="28" customFormat="1" ht="15.75" customHeight="1">
      <c r="U116" s="27"/>
    </row>
    <row r="117" spans="15:21" s="28" customFormat="1" ht="15.75" customHeight="1">
      <c r="U117" s="27"/>
    </row>
    <row r="118" spans="15:21" s="28" customFormat="1" ht="15.75" customHeight="1">
      <c r="U118" s="27"/>
    </row>
    <row r="119" spans="15:21" s="28" customFormat="1" ht="15.75" customHeight="1">
      <c r="U119" s="27"/>
    </row>
    <row r="120" spans="15:21" s="28" customFormat="1" ht="15.75" customHeight="1">
      <c r="U120" s="27"/>
    </row>
    <row r="121" spans="15:21" s="28" customFormat="1" ht="15.75" customHeight="1">
      <c r="U121" s="27"/>
    </row>
    <row r="122" spans="15:21" s="28" customFormat="1" ht="15.75" customHeight="1">
      <c r="U122" s="27"/>
    </row>
    <row r="123" spans="15:21" s="28" customFormat="1" ht="15.75" customHeight="1">
      <c r="U123" s="27"/>
    </row>
    <row r="124" spans="15:21" s="28" customFormat="1" ht="15.75" customHeight="1">
      <c r="U124"/>
    </row>
    <row r="125" spans="15:21" s="28" customFormat="1" ht="15.75" customHeight="1">
      <c r="U125"/>
    </row>
    <row r="126" spans="15:21" s="28" customFormat="1" ht="15.75" customHeight="1">
      <c r="U126"/>
    </row>
    <row r="127" spans="15:21" s="28" customFormat="1" ht="15.75" customHeight="1">
      <c r="U127"/>
    </row>
    <row r="128" spans="15:21" s="28" customFormat="1" ht="15.75" customHeight="1">
      <c r="O128"/>
      <c r="P128"/>
      <c r="Q128"/>
      <c r="R128"/>
      <c r="S128"/>
      <c r="T128"/>
      <c r="U128"/>
    </row>
    <row r="129" spans="15:21" s="28" customFormat="1" ht="15.75" customHeight="1">
      <c r="O129"/>
      <c r="P129"/>
      <c r="Q129"/>
      <c r="R129"/>
      <c r="S129"/>
      <c r="T129"/>
      <c r="U129"/>
    </row>
    <row r="130" spans="15:21" s="28" customFormat="1" ht="15.75" customHeight="1">
      <c r="O130"/>
      <c r="P130"/>
      <c r="Q130"/>
      <c r="R130"/>
      <c r="S130"/>
      <c r="T130"/>
      <c r="U130"/>
    </row>
    <row r="131" spans="15:21" s="28" customFormat="1" ht="15.75" customHeight="1">
      <c r="O131"/>
      <c r="P131"/>
      <c r="Q131"/>
      <c r="R131"/>
      <c r="S131"/>
      <c r="T131"/>
      <c r="U131"/>
    </row>
    <row r="132" spans="15:21" s="28" customFormat="1" ht="15.75" customHeight="1">
      <c r="O132"/>
      <c r="P132"/>
      <c r="Q132"/>
      <c r="R132"/>
      <c r="S132"/>
      <c r="T132"/>
      <c r="U132"/>
    </row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25.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7" customFormat="1" ht="15.75" customHeight="1">
      <c r="O136"/>
      <c r="P136"/>
      <c r="Q136"/>
      <c r="R136"/>
      <c r="S136"/>
      <c r="T136"/>
      <c r="U136"/>
    </row>
    <row r="137" spans="15:21" s="27" customFormat="1" ht="39" customHeight="1">
      <c r="O137"/>
      <c r="P137"/>
      <c r="Q137"/>
      <c r="R137"/>
      <c r="S137"/>
      <c r="T137"/>
      <c r="U137"/>
    </row>
    <row r="138" spans="15:21" s="27" customFormat="1" ht="15.7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8" customFormat="1" ht="36" customHeight="1">
      <c r="O140"/>
      <c r="P140"/>
      <c r="Q140"/>
      <c r="R140"/>
      <c r="S140"/>
      <c r="T140"/>
      <c r="U140"/>
    </row>
    <row r="141" spans="15:21" s="28" customFormat="1" ht="15.75" customHeight="1">
      <c r="O141"/>
      <c r="P141"/>
      <c r="Q141"/>
      <c r="R141"/>
      <c r="S141"/>
      <c r="T141"/>
      <c r="U141"/>
    </row>
    <row r="142" spans="15:21" s="28" customFormat="1" ht="15.75" customHeight="1">
      <c r="O142"/>
      <c r="P142"/>
      <c r="Q142"/>
      <c r="R142"/>
      <c r="S142"/>
      <c r="T142"/>
      <c r="U142"/>
    </row>
    <row r="143" spans="15:21" s="32" customFormat="1" ht="15.75" customHeight="1">
      <c r="O143" s="27"/>
      <c r="P143" s="27"/>
      <c r="Q143" s="27"/>
      <c r="R143" s="27"/>
      <c r="S143" s="27"/>
      <c r="T143" s="27"/>
      <c r="U143" s="27"/>
    </row>
    <row r="144" spans="15:21" s="32" customFormat="1" ht="15.75" customHeight="1">
      <c r="O144" s="27"/>
      <c r="P144" s="27"/>
      <c r="Q144" s="27"/>
      <c r="R144" s="27"/>
      <c r="S144" s="27"/>
      <c r="T144" s="27"/>
      <c r="U144" s="27"/>
    </row>
    <row r="145" spans="15:21" s="28" customFormat="1" ht="15.75" customHeight="1">
      <c r="O145" s="27"/>
      <c r="P145" s="27"/>
      <c r="Q145" s="27"/>
      <c r="R145" s="27"/>
      <c r="S145" s="27"/>
      <c r="T145" s="27"/>
      <c r="U145" s="27"/>
    </row>
    <row r="146" spans="15:21" s="28" customFormat="1" ht="15.75" customHeight="1">
      <c r="O146" s="27"/>
      <c r="P146" s="27"/>
      <c r="Q146" s="27"/>
      <c r="R146" s="27"/>
      <c r="S146" s="27"/>
      <c r="T146" s="27"/>
      <c r="U146" s="27"/>
    </row>
    <row r="147" spans="15:21" s="28" customFormat="1" ht="15.75" customHeight="1">
      <c r="O147" s="27"/>
      <c r="P147" s="27"/>
      <c r="Q147" s="27"/>
      <c r="R147" s="27"/>
      <c r="S147" s="27"/>
      <c r="T147" s="27"/>
      <c r="U147" s="27"/>
    </row>
    <row r="148" spans="15:21" s="28" customFormat="1" ht="15.75" customHeight="1">
      <c r="O148" s="27"/>
      <c r="P148" s="27"/>
      <c r="Q148" s="27"/>
      <c r="R148" s="27"/>
      <c r="S148" s="27"/>
      <c r="T148" s="27"/>
      <c r="U148" s="27"/>
    </row>
    <row r="149" spans="15:21" s="28" customFormat="1">
      <c r="O149" s="27"/>
      <c r="P149" s="27"/>
      <c r="Q149" s="27"/>
      <c r="R149" s="27"/>
      <c r="S149" s="27"/>
      <c r="T149" s="27"/>
      <c r="U149" s="27"/>
    </row>
    <row r="150" spans="15:21" s="28" customFormat="1" ht="15.75" customHeight="1">
      <c r="O150" s="27"/>
      <c r="P150" s="27"/>
      <c r="Q150" s="27"/>
      <c r="R150" s="27"/>
      <c r="S150" s="27"/>
      <c r="T150" s="27"/>
      <c r="U150" s="27"/>
    </row>
    <row r="151" spans="15:21" s="28" customFormat="1" ht="15.75" customHeight="1">
      <c r="O151" s="27"/>
      <c r="P151" s="27"/>
      <c r="Q151" s="27"/>
      <c r="R151" s="27"/>
      <c r="S151" s="27"/>
      <c r="T151" s="27"/>
      <c r="U151" s="27"/>
    </row>
    <row r="152" spans="15:21" s="28" customFormat="1" ht="15.75" customHeight="1">
      <c r="O152" s="27"/>
      <c r="P152" s="27"/>
      <c r="Q152" s="27"/>
      <c r="R152" s="27"/>
      <c r="S152" s="27"/>
      <c r="T152" s="27"/>
      <c r="U152" s="27"/>
    </row>
    <row r="153" spans="15:21" s="28" customFormat="1" ht="15.75" customHeight="1">
      <c r="O153" s="27"/>
      <c r="P153" s="27"/>
      <c r="Q153" s="27"/>
      <c r="R153" s="27"/>
      <c r="S153" s="27"/>
      <c r="T153" s="27"/>
      <c r="U153" s="27"/>
    </row>
    <row r="154" spans="15:21" s="28" customFormat="1" ht="15.75" customHeight="1">
      <c r="O154" s="27"/>
      <c r="P154" s="27"/>
      <c r="Q154" s="27"/>
      <c r="R154" s="27"/>
      <c r="S154" s="27"/>
      <c r="T154" s="27"/>
      <c r="U154" s="27"/>
    </row>
    <row r="155" spans="15:21" s="28" customFormat="1" ht="15.75" customHeight="1">
      <c r="O155" s="27"/>
      <c r="P155" s="27"/>
      <c r="Q155" s="27"/>
      <c r="R155" s="27"/>
      <c r="S155" s="27"/>
      <c r="T155" s="27"/>
      <c r="U155" s="27"/>
    </row>
    <row r="156" spans="15:21" s="28" customFormat="1" ht="15.75" customHeight="1">
      <c r="O156" s="27"/>
      <c r="P156" s="27"/>
      <c r="Q156" s="27"/>
      <c r="R156" s="27"/>
      <c r="S156" s="27"/>
      <c r="T156" s="27"/>
      <c r="U156" s="27"/>
    </row>
    <row r="157" spans="15:21" s="28" customFormat="1" ht="15.75" customHeight="1">
      <c r="O157" s="27"/>
      <c r="P157" s="27"/>
      <c r="Q157" s="27"/>
      <c r="R157" s="27"/>
      <c r="S157" s="27"/>
      <c r="T157" s="27"/>
      <c r="U157" s="27"/>
    </row>
    <row r="158" spans="15:21" s="28" customFormat="1" ht="15.75" customHeight="1">
      <c r="O158" s="27"/>
      <c r="P158" s="27"/>
      <c r="Q158" s="27"/>
      <c r="R158" s="27"/>
      <c r="S158" s="27"/>
      <c r="T158" s="27"/>
      <c r="U158" s="27"/>
    </row>
    <row r="159" spans="15:21" s="28" customFormat="1" ht="15.75" customHeight="1">
      <c r="O159" s="27"/>
      <c r="P159" s="27"/>
      <c r="Q159" s="27"/>
      <c r="R159" s="27"/>
      <c r="S159" s="27"/>
      <c r="T159" s="27"/>
      <c r="U159" s="27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25.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7" customFormat="1" ht="15.75" customHeight="1">
      <c r="O172"/>
      <c r="P172"/>
      <c r="Q172"/>
      <c r="R172"/>
      <c r="S172"/>
      <c r="T172"/>
      <c r="U172"/>
    </row>
    <row r="173" spans="15:21" s="27" customFormat="1" ht="43.15" customHeight="1">
      <c r="O173"/>
      <c r="P173"/>
      <c r="Q173"/>
      <c r="R173"/>
      <c r="S173"/>
      <c r="T173"/>
      <c r="U173"/>
    </row>
    <row r="174" spans="15:21" s="27" customFormat="1" ht="20.25" customHeight="1">
      <c r="O174"/>
      <c r="P174"/>
      <c r="Q174"/>
      <c r="R174"/>
      <c r="S174"/>
      <c r="T174"/>
      <c r="U174"/>
    </row>
    <row r="175" spans="15:21" s="27" customFormat="1" ht="16.149999999999999" customHeight="1">
      <c r="O175"/>
      <c r="P175"/>
      <c r="Q175"/>
      <c r="R175"/>
      <c r="S175"/>
      <c r="T175"/>
      <c r="U175"/>
    </row>
    <row r="176" spans="15:21" s="27" customFormat="1" ht="48" customHeight="1">
      <c r="O176"/>
      <c r="P176"/>
      <c r="Q176"/>
      <c r="R176"/>
      <c r="S176"/>
      <c r="T176"/>
      <c r="U176"/>
    </row>
    <row r="177" spans="15:21" s="27" customFormat="1" ht="15.75" customHeight="1">
      <c r="O177"/>
      <c r="P177"/>
      <c r="Q177"/>
      <c r="R177"/>
      <c r="S177"/>
      <c r="T177"/>
      <c r="U177"/>
    </row>
    <row r="178" spans="15:21" s="27" customFormat="1" ht="15.75" customHeight="1">
      <c r="O178"/>
      <c r="P178"/>
      <c r="Q178"/>
      <c r="R178"/>
      <c r="S178"/>
      <c r="T178"/>
      <c r="U178"/>
    </row>
    <row r="179" spans="15:21" s="27" customFormat="1" ht="50.45" customHeight="1">
      <c r="O179"/>
      <c r="P179"/>
      <c r="Q179"/>
      <c r="R179"/>
      <c r="S179"/>
      <c r="T179"/>
      <c r="U179"/>
    </row>
    <row r="180" spans="15:21" s="27" customFormat="1" ht="15.75" customHeight="1">
      <c r="O180"/>
      <c r="P180"/>
      <c r="Q180"/>
      <c r="R180"/>
      <c r="S180"/>
      <c r="T180"/>
      <c r="U180"/>
    </row>
    <row r="181" spans="15:21" s="27" customFormat="1" ht="15.75" customHeight="1">
      <c r="O181"/>
      <c r="P181"/>
      <c r="Q181"/>
      <c r="R181"/>
      <c r="S181"/>
      <c r="T181"/>
      <c r="U181"/>
    </row>
    <row r="182" spans="15:21" s="27" customFormat="1" ht="44.45" customHeight="1">
      <c r="O182"/>
      <c r="P182"/>
      <c r="Q182"/>
      <c r="R182"/>
      <c r="S182"/>
      <c r="T182"/>
      <c r="U182"/>
    </row>
    <row r="183" spans="15:21" s="27" customFormat="1" ht="15.7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46.9" customHeight="1">
      <c r="O185"/>
      <c r="P185"/>
      <c r="Q185"/>
      <c r="R185"/>
      <c r="S185"/>
      <c r="T185"/>
      <c r="U185"/>
    </row>
    <row r="186" spans="15:21" s="27" customFormat="1" ht="15.75" customHeight="1">
      <c r="O186"/>
      <c r="P186"/>
      <c r="Q186"/>
      <c r="R186"/>
      <c r="S186"/>
      <c r="T186"/>
      <c r="U186"/>
    </row>
    <row r="187" spans="15:21" s="27" customFormat="1" ht="15.75" customHeight="1">
      <c r="O187"/>
      <c r="P187"/>
      <c r="Q187"/>
      <c r="R187"/>
      <c r="S187"/>
      <c r="T187"/>
      <c r="U187"/>
    </row>
    <row r="188" spans="15:21" s="27" customFormat="1" ht="51" customHeight="1">
      <c r="O188"/>
      <c r="P188"/>
      <c r="Q188"/>
      <c r="R188"/>
      <c r="S188"/>
      <c r="T188"/>
      <c r="U188"/>
    </row>
    <row r="189" spans="15:21" s="27" customFormat="1" ht="15.75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61.15" customHeight="1">
      <c r="O191"/>
      <c r="P191"/>
      <c r="Q191"/>
      <c r="R191"/>
      <c r="S191"/>
      <c r="T191"/>
      <c r="U191"/>
    </row>
    <row r="192" spans="15:21" s="27" customFormat="1" ht="15.75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61.15" customHeight="1">
      <c r="O194"/>
      <c r="P194"/>
      <c r="Q194"/>
      <c r="R194"/>
      <c r="S194"/>
      <c r="T194"/>
      <c r="U194"/>
    </row>
    <row r="195" spans="15:21" s="27" customFormat="1" ht="15.75" customHeight="1">
      <c r="O195"/>
      <c r="P195"/>
      <c r="Q195"/>
      <c r="R195"/>
      <c r="S195"/>
      <c r="T195"/>
      <c r="U195"/>
    </row>
    <row r="196" spans="15:21" ht="15.75" customHeight="1"/>
    <row r="197" spans="15:21" ht="15.75" customHeight="1"/>
    <row r="198" spans="15:21" ht="15.75" customHeight="1"/>
    <row r="199" spans="15:21" ht="15.75" customHeight="1"/>
    <row r="200" spans="15:21" ht="15.75" customHeight="1"/>
    <row r="201" spans="15:21" ht="15.75" customHeight="1"/>
    <row r="202" spans="15:21" ht="15.75" customHeight="1"/>
    <row r="203" spans="15:21" ht="15.75" customHeight="1"/>
    <row r="204" spans="15:21" ht="15.75" customHeight="1"/>
    <row r="205" spans="15:21" ht="15.75" customHeight="1"/>
    <row r="206" spans="15:2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1213"/>
  <sheetViews>
    <sheetView view="pageBreakPreview" topLeftCell="AM25" zoomScaleNormal="80" zoomScaleSheetLayoutView="100" workbookViewId="0">
      <selection activeCell="AU53" sqref="AU53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3.57031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119</v>
      </c>
      <c r="B6" s="137"/>
      <c r="C6" s="137"/>
      <c r="D6" s="137"/>
      <c r="E6" s="137"/>
      <c r="F6" s="137"/>
      <c r="G6" s="137"/>
      <c r="H6" s="140" t="s">
        <v>119</v>
      </c>
      <c r="I6" s="137"/>
      <c r="J6" s="137"/>
      <c r="K6" s="137"/>
      <c r="L6" s="137"/>
      <c r="M6" s="137"/>
      <c r="N6" s="137"/>
      <c r="O6" s="140" t="s">
        <v>119</v>
      </c>
      <c r="P6" s="137"/>
      <c r="Q6" s="137"/>
      <c r="R6" s="137"/>
      <c r="S6" s="137"/>
      <c r="T6" s="137"/>
      <c r="U6" s="137"/>
      <c r="V6" s="140" t="s">
        <v>119</v>
      </c>
      <c r="W6" s="137"/>
      <c r="X6" s="137"/>
      <c r="Y6" s="137"/>
      <c r="Z6" s="137"/>
      <c r="AA6" s="137"/>
      <c r="AB6" s="137"/>
      <c r="AC6" s="140" t="s">
        <v>119</v>
      </c>
      <c r="AD6" s="137"/>
      <c r="AE6" s="137"/>
      <c r="AF6" s="137"/>
      <c r="AG6" s="137"/>
      <c r="AH6" s="137"/>
      <c r="AI6" s="137"/>
      <c r="AJ6" s="140" t="s">
        <v>119</v>
      </c>
      <c r="AK6" s="137"/>
      <c r="AL6" s="137"/>
      <c r="AM6" s="137"/>
      <c r="AN6" s="137"/>
      <c r="AO6" s="137"/>
      <c r="AP6" s="137"/>
      <c r="AQ6" s="140" t="s">
        <v>119</v>
      </c>
      <c r="AR6" s="137"/>
      <c r="AS6" s="137"/>
      <c r="AT6" s="137"/>
      <c r="AU6" s="137"/>
      <c r="AV6" s="137"/>
      <c r="AW6" s="137"/>
      <c r="AX6" s="140" t="s">
        <v>119</v>
      </c>
      <c r="AY6" s="137"/>
      <c r="AZ6" s="137"/>
      <c r="BA6" s="137"/>
      <c r="BB6" s="137"/>
      <c r="BC6" s="137"/>
      <c r="BD6" s="137"/>
      <c r="BE6" s="140" t="s">
        <v>119</v>
      </c>
      <c r="BF6" s="137"/>
      <c r="BG6" s="137"/>
      <c r="BH6" s="137"/>
      <c r="BI6" s="137"/>
      <c r="BJ6" s="137"/>
      <c r="BK6" s="137"/>
      <c r="BL6" s="140" t="s">
        <v>119</v>
      </c>
      <c r="BM6" s="137"/>
      <c r="BN6" s="137"/>
      <c r="BO6" s="137"/>
      <c r="BP6" s="137"/>
      <c r="BQ6" s="137"/>
      <c r="BR6" s="137"/>
      <c r="BS6" s="140" t="s">
        <v>119</v>
      </c>
      <c r="BT6" s="137"/>
      <c r="BU6" s="137"/>
      <c r="BV6" s="137"/>
      <c r="BW6" s="137"/>
      <c r="BX6" s="137"/>
      <c r="BY6" s="137"/>
      <c r="BZ6" s="140" t="s">
        <v>119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 ht="12.75" customHeight="1">
      <c r="A8" s="138" t="s">
        <v>5</v>
      </c>
      <c r="B8" s="137"/>
      <c r="C8" s="137"/>
      <c r="D8" s="137"/>
      <c r="E8" s="137"/>
      <c r="F8" s="137"/>
      <c r="G8" s="137"/>
      <c r="H8" s="138" t="s">
        <v>5</v>
      </c>
      <c r="I8" s="137"/>
      <c r="J8" s="137"/>
      <c r="K8" s="137"/>
      <c r="L8" s="137"/>
      <c r="M8" s="137"/>
      <c r="N8" s="137"/>
      <c r="O8" s="138" t="s">
        <v>5</v>
      </c>
      <c r="P8" s="137"/>
      <c r="Q8" s="137"/>
      <c r="R8" s="137"/>
      <c r="S8" s="137"/>
      <c r="T8" s="137"/>
      <c r="U8" s="137"/>
      <c r="V8" s="138" t="s">
        <v>5</v>
      </c>
      <c r="W8" s="137"/>
      <c r="X8" s="137"/>
      <c r="Y8" s="137"/>
      <c r="Z8" s="137"/>
      <c r="AA8" s="137"/>
      <c r="AB8" s="137"/>
      <c r="AC8" s="138" t="s">
        <v>5</v>
      </c>
      <c r="AD8" s="137"/>
      <c r="AE8" s="137"/>
      <c r="AF8" s="137"/>
      <c r="AG8" s="137"/>
      <c r="AH8" s="137"/>
      <c r="AI8" s="137"/>
      <c r="AJ8" s="138" t="s">
        <v>5</v>
      </c>
      <c r="AK8" s="137"/>
      <c r="AL8" s="137"/>
      <c r="AM8" s="137"/>
      <c r="AN8" s="137"/>
      <c r="AO8" s="137"/>
      <c r="AP8" s="137"/>
      <c r="AQ8" s="138" t="s">
        <v>5</v>
      </c>
      <c r="AR8" s="137"/>
      <c r="AS8" s="137"/>
      <c r="AT8" s="137"/>
      <c r="AU8" s="137"/>
      <c r="AV8" s="137"/>
      <c r="AW8" s="137"/>
      <c r="AX8" s="138" t="s">
        <v>5</v>
      </c>
      <c r="AY8" s="137"/>
      <c r="AZ8" s="137"/>
      <c r="BA8" s="137"/>
      <c r="BB8" s="137"/>
      <c r="BC8" s="137"/>
      <c r="BD8" s="137"/>
      <c r="BE8" s="138" t="s">
        <v>5</v>
      </c>
      <c r="BF8" s="137"/>
      <c r="BG8" s="137"/>
      <c r="BH8" s="137"/>
      <c r="BI8" s="137"/>
      <c r="BJ8" s="137"/>
      <c r="BK8" s="137"/>
      <c r="BL8" s="138" t="s">
        <v>5</v>
      </c>
      <c r="BM8" s="137"/>
      <c r="BN8" s="137"/>
      <c r="BO8" s="137"/>
      <c r="BP8" s="137"/>
      <c r="BQ8" s="137"/>
      <c r="BR8" s="137"/>
      <c r="BS8" s="138" t="s">
        <v>5</v>
      </c>
      <c r="BT8" s="137"/>
      <c r="BU8" s="137"/>
      <c r="BV8" s="137"/>
      <c r="BW8" s="137"/>
      <c r="BX8" s="137"/>
      <c r="BY8" s="137"/>
      <c r="BZ8" s="138" t="s">
        <v>5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138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7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7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7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7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7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7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7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7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10">
        <v>2</v>
      </c>
      <c r="X20" s="10">
        <v>3</v>
      </c>
      <c r="Y20" s="10">
        <v>4</v>
      </c>
      <c r="Z20" s="10">
        <v>5</v>
      </c>
      <c r="AA20" s="10">
        <v>6</v>
      </c>
      <c r="AC20" s="9">
        <v>1</v>
      </c>
      <c r="AD20" s="10">
        <v>2</v>
      </c>
      <c r="AE20" s="10">
        <v>3</v>
      </c>
      <c r="AF20" s="10">
        <v>4</v>
      </c>
      <c r="AG20" s="10">
        <v>5</v>
      </c>
      <c r="AH20" s="10">
        <v>6</v>
      </c>
      <c r="AJ20" s="9">
        <v>1</v>
      </c>
      <c r="AK20" s="10">
        <v>2</v>
      </c>
      <c r="AL20" s="10">
        <v>3</v>
      </c>
      <c r="AM20" s="10">
        <v>4</v>
      </c>
      <c r="AN20" s="10">
        <v>5</v>
      </c>
      <c r="AO20" s="10">
        <v>6</v>
      </c>
      <c r="AQ20" s="9">
        <v>1</v>
      </c>
      <c r="AR20" s="10">
        <v>2</v>
      </c>
      <c r="AS20" s="10">
        <v>3</v>
      </c>
      <c r="AT20" s="10">
        <v>4</v>
      </c>
      <c r="AU20" s="10">
        <v>5</v>
      </c>
      <c r="AV20" s="10">
        <v>6</v>
      </c>
      <c r="AX20" s="9">
        <v>1</v>
      </c>
      <c r="AY20" s="10">
        <v>2</v>
      </c>
      <c r="AZ20" s="10">
        <v>3</v>
      </c>
      <c r="BA20" s="10">
        <v>4</v>
      </c>
      <c r="BB20" s="10">
        <v>5</v>
      </c>
      <c r="BC20" s="10">
        <v>6</v>
      </c>
      <c r="BE20" s="9">
        <v>1</v>
      </c>
      <c r="BF20" s="10">
        <v>2</v>
      </c>
      <c r="BG20" s="10">
        <v>3</v>
      </c>
      <c r="BH20" s="10">
        <v>4</v>
      </c>
      <c r="BI20" s="10">
        <v>5</v>
      </c>
      <c r="BJ20" s="10">
        <v>6</v>
      </c>
      <c r="BL20" s="9">
        <v>1</v>
      </c>
      <c r="BM20" s="10">
        <v>2</v>
      </c>
      <c r="BN20" s="10">
        <v>3</v>
      </c>
      <c r="BO20" s="10">
        <v>4</v>
      </c>
      <c r="BP20" s="10">
        <v>5</v>
      </c>
      <c r="BQ20" s="10">
        <v>6</v>
      </c>
      <c r="BS20" s="9">
        <v>1</v>
      </c>
      <c r="BT20" s="10">
        <v>2</v>
      </c>
      <c r="BU20" s="10">
        <v>3</v>
      </c>
      <c r="BV20" s="10">
        <v>4</v>
      </c>
      <c r="BW20" s="10">
        <v>5</v>
      </c>
      <c r="BX20" s="10">
        <v>6</v>
      </c>
      <c r="BZ20" s="9">
        <v>1</v>
      </c>
      <c r="CA20" s="10">
        <v>2</v>
      </c>
      <c r="CB20" s="10">
        <v>3</v>
      </c>
      <c r="CC20" s="10">
        <v>4</v>
      </c>
      <c r="CD20" s="10">
        <v>5</v>
      </c>
      <c r="CE20" s="10">
        <v>6</v>
      </c>
    </row>
    <row r="21" spans="1:83" s="27" customFormat="1" ht="15.75" customHeight="1" thickBot="1">
      <c r="A21" s="9" t="s">
        <v>28</v>
      </c>
      <c r="B21" s="20" t="s">
        <v>29</v>
      </c>
      <c r="C21" s="102">
        <f>C22+C57</f>
        <v>1683050</v>
      </c>
      <c r="D21" s="102">
        <f t="shared" ref="D21:E21" si="0">D22+D57</f>
        <v>0</v>
      </c>
      <c r="E21" s="102">
        <f t="shared" si="0"/>
        <v>1732.49</v>
      </c>
      <c r="F21" s="102">
        <f>C21+D21-E21</f>
        <v>1681317.51</v>
      </c>
      <c r="G21" s="11"/>
      <c r="H21" s="9" t="s">
        <v>28</v>
      </c>
      <c r="I21" s="20" t="s">
        <v>29</v>
      </c>
      <c r="J21" s="102">
        <f>J22+J57</f>
        <v>1681567.51</v>
      </c>
      <c r="K21" s="102">
        <f t="shared" ref="K21:L21" si="1">K22+K57</f>
        <v>200.58</v>
      </c>
      <c r="L21" s="102">
        <f t="shared" si="1"/>
        <v>367518.77</v>
      </c>
      <c r="M21" s="102">
        <f>J21+K21-L21</f>
        <v>1314249.32</v>
      </c>
      <c r="O21" s="9" t="s">
        <v>28</v>
      </c>
      <c r="P21" s="20" t="s">
        <v>29</v>
      </c>
      <c r="Q21" s="102">
        <f>Q22+Q57</f>
        <v>1314249.32</v>
      </c>
      <c r="R21" s="102">
        <f t="shared" ref="R21:S21" si="2">R22+R57</f>
        <v>0</v>
      </c>
      <c r="S21" s="102">
        <f t="shared" si="2"/>
        <v>192329.1</v>
      </c>
      <c r="T21" s="102">
        <f>Q21+R21-S21</f>
        <v>1121920.22</v>
      </c>
      <c r="V21" s="9" t="s">
        <v>28</v>
      </c>
      <c r="W21" s="20" t="s">
        <v>29</v>
      </c>
      <c r="X21" s="102">
        <f>X22+X57</f>
        <v>1121920.22</v>
      </c>
      <c r="Y21" s="102">
        <f t="shared" ref="Y21:Z21" si="3">Y22+Y57</f>
        <v>0</v>
      </c>
      <c r="Z21" s="102">
        <f t="shared" si="3"/>
        <v>368148.19</v>
      </c>
      <c r="AA21" s="102">
        <f>X21+Y21-Z21</f>
        <v>753772.03</v>
      </c>
      <c r="AC21" s="9" t="s">
        <v>28</v>
      </c>
      <c r="AD21" s="20" t="s">
        <v>29</v>
      </c>
      <c r="AE21" s="102">
        <f>AE22+AE57</f>
        <v>753772.03</v>
      </c>
      <c r="AF21" s="102">
        <f t="shared" ref="AF21:AG21" si="4">AF22+AF57</f>
        <v>0</v>
      </c>
      <c r="AG21" s="102">
        <f t="shared" si="4"/>
        <v>195851.64</v>
      </c>
      <c r="AH21" s="102">
        <f>AE21+AF21-AG21</f>
        <v>557920.39</v>
      </c>
      <c r="AJ21" s="9" t="s">
        <v>28</v>
      </c>
      <c r="AK21" s="20" t="s">
        <v>29</v>
      </c>
      <c r="AL21" s="102">
        <f>AL22+AL57</f>
        <v>557920.39000000013</v>
      </c>
      <c r="AM21" s="102">
        <f t="shared" ref="AM21:AN21" si="5">AM22+AM57</f>
        <v>0</v>
      </c>
      <c r="AN21" s="102">
        <f t="shared" si="5"/>
        <v>15675.43</v>
      </c>
      <c r="AO21" s="102">
        <f>AL21+AM21-AN21</f>
        <v>542244.96000000008</v>
      </c>
      <c r="AQ21" s="9" t="s">
        <v>28</v>
      </c>
      <c r="AR21" s="20" t="s">
        <v>29</v>
      </c>
      <c r="AS21" s="102">
        <f>AS22+AS57</f>
        <v>542244.96000000008</v>
      </c>
      <c r="AT21" s="102">
        <f t="shared" ref="AT21:AU21" si="6">AT22+AT57</f>
        <v>0</v>
      </c>
      <c r="AU21" s="102">
        <f t="shared" si="6"/>
        <v>21043.32</v>
      </c>
      <c r="AV21" s="102">
        <f>AS21+AT21-AU21</f>
        <v>521201.64000000007</v>
      </c>
      <c r="AX21" s="9" t="s">
        <v>28</v>
      </c>
      <c r="AY21" s="20" t="s">
        <v>29</v>
      </c>
      <c r="AZ21" s="102">
        <f>AZ22+AZ57</f>
        <v>521201.64000000007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521201.64000000007</v>
      </c>
      <c r="BE21" s="9" t="s">
        <v>28</v>
      </c>
      <c r="BF21" s="20" t="s">
        <v>29</v>
      </c>
      <c r="BG21" s="102">
        <f>BG22+BG57</f>
        <v>521201.64000000007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521201.64000000007</v>
      </c>
      <c r="BL21" s="9" t="s">
        <v>28</v>
      </c>
      <c r="BM21" s="20" t="s">
        <v>29</v>
      </c>
      <c r="BN21" s="102">
        <f>BN22+BN57</f>
        <v>521201.64000000007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521201.64000000007</v>
      </c>
      <c r="BS21" s="9" t="s">
        <v>28</v>
      </c>
      <c r="BT21" s="20" t="s">
        <v>29</v>
      </c>
      <c r="BU21" s="102">
        <f>BU22+BU57</f>
        <v>521201.64000000007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521201.64000000007</v>
      </c>
      <c r="BZ21" s="9" t="s">
        <v>28</v>
      </c>
      <c r="CA21" s="20" t="s">
        <v>29</v>
      </c>
      <c r="CB21" s="102">
        <f>CB22+CB57</f>
        <v>521201.64000000007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521201.64000000007</v>
      </c>
    </row>
    <row r="22" spans="1:83" s="27" customFormat="1" ht="36" customHeight="1" thickBot="1">
      <c r="A22" s="12" t="s">
        <v>121</v>
      </c>
      <c r="B22" s="19">
        <v>2000</v>
      </c>
      <c r="C22" s="94">
        <f>C23+C55</f>
        <v>1683050</v>
      </c>
      <c r="D22" s="94">
        <f t="shared" ref="D22:E22" si="12">D23+D55</f>
        <v>0</v>
      </c>
      <c r="E22" s="94">
        <f t="shared" si="12"/>
        <v>1732.49</v>
      </c>
      <c r="F22" s="95">
        <f t="shared" ref="F22:F24" si="13">C22+D22-E22</f>
        <v>1681317.51</v>
      </c>
      <c r="H22" s="12" t="s">
        <v>121</v>
      </c>
      <c r="I22" s="19">
        <v>2000</v>
      </c>
      <c r="J22" s="94">
        <f>J23+J55</f>
        <v>1681567.51</v>
      </c>
      <c r="K22" s="94">
        <f t="shared" ref="K22:L22" si="14">K23+K55</f>
        <v>200.58</v>
      </c>
      <c r="L22" s="94">
        <f t="shared" si="14"/>
        <v>367518.77</v>
      </c>
      <c r="M22" s="95">
        <f t="shared" ref="M22:M24" si="15">J22+K22-L22</f>
        <v>1314249.32</v>
      </c>
      <c r="O22" s="12" t="s">
        <v>121</v>
      </c>
      <c r="P22" s="19">
        <v>2000</v>
      </c>
      <c r="Q22" s="94">
        <f>Q23+Q55</f>
        <v>1314249.32</v>
      </c>
      <c r="R22" s="94">
        <f t="shared" ref="R22:S22" si="16">R23+R55</f>
        <v>0</v>
      </c>
      <c r="S22" s="94">
        <f t="shared" si="16"/>
        <v>192329.1</v>
      </c>
      <c r="T22" s="95">
        <f t="shared" ref="T22:T24" si="17">Q22+R22-S22</f>
        <v>1121920.22</v>
      </c>
      <c r="V22" s="12" t="s">
        <v>121</v>
      </c>
      <c r="W22" s="19">
        <v>2000</v>
      </c>
      <c r="X22" s="94">
        <f>X23+X55</f>
        <v>1121920.22</v>
      </c>
      <c r="Y22" s="94">
        <f t="shared" ref="Y22:Z22" si="18">Y23+Y55</f>
        <v>0</v>
      </c>
      <c r="Z22" s="94">
        <f t="shared" si="18"/>
        <v>368148.19</v>
      </c>
      <c r="AA22" s="95">
        <f t="shared" ref="AA22:AA24" si="19">X22+Y22-Z22</f>
        <v>753772.03</v>
      </c>
      <c r="AC22" s="12" t="s">
        <v>121</v>
      </c>
      <c r="AD22" s="19">
        <v>2000</v>
      </c>
      <c r="AE22" s="94">
        <f>AE23+AE55</f>
        <v>753772.03</v>
      </c>
      <c r="AF22" s="94">
        <f t="shared" ref="AF22:AG22" si="20">AF23+AF55</f>
        <v>0</v>
      </c>
      <c r="AG22" s="94">
        <f t="shared" si="20"/>
        <v>195851.64</v>
      </c>
      <c r="AH22" s="95">
        <f t="shared" ref="AH22:AH24" si="21">AE22+AF22-AG22</f>
        <v>557920.39</v>
      </c>
      <c r="AJ22" s="12" t="s">
        <v>121</v>
      </c>
      <c r="AK22" s="19">
        <v>2000</v>
      </c>
      <c r="AL22" s="94">
        <f>AL23+AL55</f>
        <v>557920.39000000013</v>
      </c>
      <c r="AM22" s="94">
        <f t="shared" ref="AM22:AN22" si="22">AM23+AM55</f>
        <v>0</v>
      </c>
      <c r="AN22" s="94">
        <f t="shared" si="22"/>
        <v>15675.43</v>
      </c>
      <c r="AO22" s="95">
        <f t="shared" ref="AO22:AO24" si="23">AL22+AM22-AN22</f>
        <v>542244.96000000008</v>
      </c>
      <c r="AQ22" s="12" t="s">
        <v>121</v>
      </c>
      <c r="AR22" s="19">
        <v>2000</v>
      </c>
      <c r="AS22" s="94">
        <f>AS23+AS55</f>
        <v>542244.96000000008</v>
      </c>
      <c r="AT22" s="94">
        <f t="shared" ref="AT22:AU22" si="24">AT23+AT55</f>
        <v>0</v>
      </c>
      <c r="AU22" s="94">
        <f t="shared" si="24"/>
        <v>21043.32</v>
      </c>
      <c r="AV22" s="95">
        <f t="shared" ref="AV22:AV24" si="25">AS22+AT22-AU22</f>
        <v>521201.64000000007</v>
      </c>
      <c r="AX22" s="12" t="s">
        <v>121</v>
      </c>
      <c r="AY22" s="19">
        <v>2000</v>
      </c>
      <c r="AZ22" s="94">
        <f>AZ23+AZ55</f>
        <v>521201.64000000007</v>
      </c>
      <c r="BA22" s="94">
        <f t="shared" ref="BA22:BB22" si="26">BA23+BA55</f>
        <v>0</v>
      </c>
      <c r="BB22" s="94">
        <f t="shared" si="26"/>
        <v>0</v>
      </c>
      <c r="BC22" s="95">
        <f t="shared" ref="BC22:BC24" si="27">AZ22+BA22-BB22</f>
        <v>521201.64000000007</v>
      </c>
      <c r="BE22" s="12" t="s">
        <v>121</v>
      </c>
      <c r="BF22" s="19">
        <v>2000</v>
      </c>
      <c r="BG22" s="94">
        <f>BG23+BG55</f>
        <v>521201.64000000007</v>
      </c>
      <c r="BH22" s="94">
        <f t="shared" ref="BH22:BI22" si="28">BH23+BH55</f>
        <v>0</v>
      </c>
      <c r="BI22" s="94">
        <f t="shared" si="28"/>
        <v>0</v>
      </c>
      <c r="BJ22" s="95">
        <f t="shared" ref="BJ22:BJ24" si="29">BG22+BH22-BI22</f>
        <v>521201.64000000007</v>
      </c>
      <c r="BL22" s="12" t="s">
        <v>121</v>
      </c>
      <c r="BM22" s="19">
        <v>2000</v>
      </c>
      <c r="BN22" s="94">
        <f>BN23+BN55</f>
        <v>521201.64000000007</v>
      </c>
      <c r="BO22" s="94">
        <f t="shared" ref="BO22:BP22" si="30">BO23+BO55</f>
        <v>0</v>
      </c>
      <c r="BP22" s="94">
        <f t="shared" si="30"/>
        <v>0</v>
      </c>
      <c r="BQ22" s="95">
        <f t="shared" ref="BQ22:BQ24" si="31">BN22+BO22-BP22</f>
        <v>521201.64000000007</v>
      </c>
      <c r="BS22" s="12" t="s">
        <v>121</v>
      </c>
      <c r="BT22" s="19">
        <v>2000</v>
      </c>
      <c r="BU22" s="94">
        <f>BU23+BU55</f>
        <v>521201.64000000007</v>
      </c>
      <c r="BV22" s="94">
        <f t="shared" ref="BV22:BW22" si="32">BV23+BV55</f>
        <v>0</v>
      </c>
      <c r="BW22" s="94">
        <f t="shared" si="32"/>
        <v>0</v>
      </c>
      <c r="BX22" s="95">
        <f t="shared" ref="BX22:BX24" si="33">BU22+BV22-BW22</f>
        <v>521201.64000000007</v>
      </c>
      <c r="BZ22" s="12" t="s">
        <v>121</v>
      </c>
      <c r="CA22" s="19">
        <v>2000</v>
      </c>
      <c r="CB22" s="94">
        <f>CB23+CB55</f>
        <v>521201.64000000007</v>
      </c>
      <c r="CC22" s="94">
        <f t="shared" ref="CC22:CD22" si="34">CC23+CC55</f>
        <v>0</v>
      </c>
      <c r="CD22" s="94">
        <f t="shared" si="34"/>
        <v>0</v>
      </c>
      <c r="CE22" s="95">
        <f t="shared" ref="CE22:CE24" si="35">CB22+CC22-CD22</f>
        <v>521201.64000000007</v>
      </c>
    </row>
    <row r="23" spans="1:83" s="27" customFormat="1" ht="15.75" customHeight="1" thickBot="1">
      <c r="A23" s="36" t="s">
        <v>30</v>
      </c>
      <c r="B23" s="22">
        <v>2200</v>
      </c>
      <c r="C23" s="107">
        <f>C24+C31+C32+C49</f>
        <v>1682456</v>
      </c>
      <c r="D23" s="107">
        <f>D24+D31+D32+D49</f>
        <v>0</v>
      </c>
      <c r="E23" s="107">
        <f t="shared" ref="E23" si="36">E24+E31+E32+E49</f>
        <v>1732.49</v>
      </c>
      <c r="F23" s="107">
        <f t="shared" si="13"/>
        <v>1680723.51</v>
      </c>
      <c r="H23" s="36" t="s">
        <v>30</v>
      </c>
      <c r="I23" s="22">
        <v>2200</v>
      </c>
      <c r="J23" s="107">
        <f>J24+J31+J32+J49</f>
        <v>1680973.51</v>
      </c>
      <c r="K23" s="107">
        <f>K24+K31+K32+K49</f>
        <v>200.58</v>
      </c>
      <c r="L23" s="107">
        <f t="shared" ref="L23" si="37">L24+L31+L32+L49</f>
        <v>367518.77</v>
      </c>
      <c r="M23" s="107">
        <f t="shared" si="15"/>
        <v>1313655.32</v>
      </c>
      <c r="O23" s="36" t="s">
        <v>30</v>
      </c>
      <c r="P23" s="22">
        <v>2200</v>
      </c>
      <c r="Q23" s="107">
        <f>Q24+Q31+Q32+Q49</f>
        <v>1313655.32</v>
      </c>
      <c r="R23" s="107">
        <f t="shared" ref="R23:S23" si="38">R24+R31+R32+R49</f>
        <v>0</v>
      </c>
      <c r="S23" s="107">
        <f t="shared" si="38"/>
        <v>192329.1</v>
      </c>
      <c r="T23" s="107">
        <f t="shared" si="17"/>
        <v>1121326.22</v>
      </c>
      <c r="V23" s="36" t="s">
        <v>30</v>
      </c>
      <c r="W23" s="22">
        <v>2200</v>
      </c>
      <c r="X23" s="107">
        <f>X24+X31+X32+X49</f>
        <v>1121326.22</v>
      </c>
      <c r="Y23" s="107">
        <f t="shared" ref="Y23:Z23" si="39">Y24+Y31+Y32+Y49</f>
        <v>0</v>
      </c>
      <c r="Z23" s="107">
        <f t="shared" si="39"/>
        <v>368148.19</v>
      </c>
      <c r="AA23" s="107">
        <f t="shared" si="19"/>
        <v>753178.03</v>
      </c>
      <c r="AC23" s="36" t="s">
        <v>30</v>
      </c>
      <c r="AD23" s="22">
        <v>2200</v>
      </c>
      <c r="AE23" s="107">
        <f>AE24+AE31+AE32+AE49</f>
        <v>753178.03</v>
      </c>
      <c r="AF23" s="107">
        <f>AF24+AF31+AF32+AF49</f>
        <v>0</v>
      </c>
      <c r="AG23" s="107">
        <f t="shared" ref="AG23" si="40">AG24+AG31+AG32+AG49</f>
        <v>195851.64</v>
      </c>
      <c r="AH23" s="107">
        <f t="shared" si="21"/>
        <v>557326.39</v>
      </c>
      <c r="AJ23" s="36" t="s">
        <v>30</v>
      </c>
      <c r="AK23" s="22">
        <v>2200</v>
      </c>
      <c r="AL23" s="107">
        <f>AL24+AL31+AL32+AL49</f>
        <v>557326.39000000013</v>
      </c>
      <c r="AM23" s="107">
        <f t="shared" ref="AM23:AN23" si="41">AM24+AM31+AM32+AM49</f>
        <v>0</v>
      </c>
      <c r="AN23" s="107">
        <f t="shared" si="41"/>
        <v>15675.43</v>
      </c>
      <c r="AO23" s="107">
        <f t="shared" si="23"/>
        <v>541650.96000000008</v>
      </c>
      <c r="AQ23" s="36" t="s">
        <v>30</v>
      </c>
      <c r="AR23" s="22">
        <v>2200</v>
      </c>
      <c r="AS23" s="107">
        <f>AS24+AS31+AS32+AS49</f>
        <v>541650.96000000008</v>
      </c>
      <c r="AT23" s="107">
        <f t="shared" ref="AT23:AU23" si="42">AT24+AT31+AT32+AT49</f>
        <v>0</v>
      </c>
      <c r="AU23" s="107">
        <f t="shared" si="42"/>
        <v>21043.32</v>
      </c>
      <c r="AV23" s="107">
        <f t="shared" si="25"/>
        <v>520607.64000000007</v>
      </c>
      <c r="AX23" s="36" t="s">
        <v>30</v>
      </c>
      <c r="AY23" s="22">
        <v>2200</v>
      </c>
      <c r="AZ23" s="107">
        <f>AZ24+AZ31+AZ32+AZ49</f>
        <v>520607.64000000007</v>
      </c>
      <c r="BA23" s="107">
        <f t="shared" ref="BA23:BB23" si="43">BA24+BA31+BA32+BA49</f>
        <v>0</v>
      </c>
      <c r="BB23" s="107">
        <f t="shared" si="43"/>
        <v>0</v>
      </c>
      <c r="BC23" s="107">
        <f t="shared" si="27"/>
        <v>520607.64000000007</v>
      </c>
      <c r="BE23" s="36" t="s">
        <v>30</v>
      </c>
      <c r="BF23" s="22">
        <v>2200</v>
      </c>
      <c r="BG23" s="107">
        <f>BG24+BG31+BG32+BG49</f>
        <v>520607.64000000007</v>
      </c>
      <c r="BH23" s="107">
        <f t="shared" ref="BH23:BI23" si="44">BH24+BH31+BH32+BH49</f>
        <v>0</v>
      </c>
      <c r="BI23" s="107">
        <f t="shared" si="44"/>
        <v>0</v>
      </c>
      <c r="BJ23" s="107">
        <f t="shared" si="29"/>
        <v>520607.64000000007</v>
      </c>
      <c r="BL23" s="36" t="s">
        <v>30</v>
      </c>
      <c r="BM23" s="22">
        <v>2200</v>
      </c>
      <c r="BN23" s="107">
        <f>BN24+BN31+BN32+BN49</f>
        <v>520607.64000000007</v>
      </c>
      <c r="BO23" s="107">
        <f t="shared" ref="BO23:BP23" si="45">BO24+BO31+BO32+BO49</f>
        <v>0</v>
      </c>
      <c r="BP23" s="107">
        <f t="shared" si="45"/>
        <v>0</v>
      </c>
      <c r="BQ23" s="107">
        <f t="shared" si="31"/>
        <v>520607.64000000007</v>
      </c>
      <c r="BS23" s="36" t="s">
        <v>30</v>
      </c>
      <c r="BT23" s="22">
        <v>2200</v>
      </c>
      <c r="BU23" s="107">
        <f>BU24+BU31+BU32+BU49</f>
        <v>520607.64000000007</v>
      </c>
      <c r="BV23" s="107">
        <f t="shared" ref="BV23:BW23" si="46">BV24+BV31+BV32+BV49</f>
        <v>0</v>
      </c>
      <c r="BW23" s="107">
        <f t="shared" si="46"/>
        <v>0</v>
      </c>
      <c r="BX23" s="107">
        <f t="shared" si="33"/>
        <v>520607.64000000007</v>
      </c>
      <c r="BZ23" s="36" t="s">
        <v>30</v>
      </c>
      <c r="CA23" s="22">
        <v>2200</v>
      </c>
      <c r="CB23" s="107">
        <f>CB24+CB31+CB32+CB49</f>
        <v>520607.64000000007</v>
      </c>
      <c r="CC23" s="107">
        <f t="shared" ref="CC23:CD23" si="47">CC24+CC31+CC32+CC49</f>
        <v>0</v>
      </c>
      <c r="CD23" s="107">
        <f t="shared" si="47"/>
        <v>0</v>
      </c>
      <c r="CE23" s="107">
        <f t="shared" si="35"/>
        <v>520607.64000000007</v>
      </c>
    </row>
    <row r="24" spans="1:83" s="27" customFormat="1" ht="15.75" customHeight="1" thickBot="1">
      <c r="A24" s="37" t="s">
        <v>31</v>
      </c>
      <c r="B24" s="42">
        <v>2210</v>
      </c>
      <c r="C24" s="43">
        <f>SUM(C25:C31)</f>
        <v>2950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2950</v>
      </c>
      <c r="H24" s="37" t="s">
        <v>31</v>
      </c>
      <c r="I24" s="42">
        <v>2210</v>
      </c>
      <c r="J24" s="43">
        <f>SUM(J25:J31)</f>
        <v>3200</v>
      </c>
      <c r="K24" s="43">
        <f t="shared" ref="K24:L24" si="49">SUM(K25:K31)</f>
        <v>0</v>
      </c>
      <c r="L24" s="123">
        <f t="shared" si="49"/>
        <v>250</v>
      </c>
      <c r="M24" s="47">
        <f t="shared" si="15"/>
        <v>2950</v>
      </c>
      <c r="O24" s="37" t="s">
        <v>31</v>
      </c>
      <c r="P24" s="42">
        <v>2210</v>
      </c>
      <c r="Q24" s="43">
        <f>SUM(Q25:Q31)</f>
        <v>2950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2950</v>
      </c>
      <c r="V24" s="37" t="s">
        <v>31</v>
      </c>
      <c r="W24" s="42">
        <v>2210</v>
      </c>
      <c r="X24" s="43">
        <f>SUM(X25:X31)</f>
        <v>2950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2950</v>
      </c>
      <c r="AC24" s="37" t="s">
        <v>31</v>
      </c>
      <c r="AD24" s="42">
        <v>2210</v>
      </c>
      <c r="AE24" s="43">
        <f>SUM(AE25:AE31)</f>
        <v>2950</v>
      </c>
      <c r="AF24" s="43">
        <f t="shared" ref="AF24:AG24" si="52">SUM(AF25:AF31)</f>
        <v>0</v>
      </c>
      <c r="AG24" s="43">
        <f t="shared" si="52"/>
        <v>2250</v>
      </c>
      <c r="AH24" s="47">
        <f t="shared" si="21"/>
        <v>700</v>
      </c>
      <c r="AJ24" s="37" t="s">
        <v>31</v>
      </c>
      <c r="AK24" s="42">
        <v>2210</v>
      </c>
      <c r="AL24" s="43">
        <f>SUM(AL25:AL31)</f>
        <v>700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700</v>
      </c>
      <c r="AQ24" s="37" t="s">
        <v>31</v>
      </c>
      <c r="AR24" s="42">
        <v>2210</v>
      </c>
      <c r="AS24" s="43">
        <f>SUM(AS25:AS31)</f>
        <v>700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700</v>
      </c>
      <c r="AX24" s="37" t="s">
        <v>31</v>
      </c>
      <c r="AY24" s="42">
        <v>2210</v>
      </c>
      <c r="AZ24" s="43">
        <f>SUM(AZ25:AZ31)</f>
        <v>700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700</v>
      </c>
      <c r="BE24" s="37" t="s">
        <v>31</v>
      </c>
      <c r="BF24" s="42">
        <v>2210</v>
      </c>
      <c r="BG24" s="43">
        <f>SUM(BG25:BG31)</f>
        <v>700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700</v>
      </c>
      <c r="BL24" s="37" t="s">
        <v>31</v>
      </c>
      <c r="BM24" s="42">
        <v>2210</v>
      </c>
      <c r="BN24" s="43">
        <f>SUM(BN25:BN31)</f>
        <v>700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700</v>
      </c>
      <c r="BS24" s="37" t="s">
        <v>31</v>
      </c>
      <c r="BT24" s="42">
        <v>2210</v>
      </c>
      <c r="BU24" s="43">
        <f>SUM(BU25:BU31)</f>
        <v>700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700</v>
      </c>
      <c r="BZ24" s="37" t="s">
        <v>31</v>
      </c>
      <c r="CA24" s="42">
        <v>2210</v>
      </c>
      <c r="CB24" s="43">
        <f>SUM(CB25:CB31)</f>
        <v>700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700</v>
      </c>
    </row>
    <row r="25" spans="1:83" s="32" customFormat="1" ht="15.75" customHeight="1" thickBot="1">
      <c r="A25" s="40" t="s">
        <v>122</v>
      </c>
      <c r="B25" s="44">
        <v>2210</v>
      </c>
      <c r="C25" s="38">
        <v>2250</v>
      </c>
      <c r="D25" s="39"/>
      <c r="E25" s="39"/>
      <c r="F25" s="33">
        <f>C25+D25-E25</f>
        <v>2250</v>
      </c>
      <c r="H25" s="40" t="s">
        <v>122</v>
      </c>
      <c r="I25" s="44">
        <v>2210</v>
      </c>
      <c r="J25" s="50">
        <f t="shared" ref="J25:J64" si="60">F25</f>
        <v>2250</v>
      </c>
      <c r="K25" s="39"/>
      <c r="L25" s="122"/>
      <c r="M25" s="33">
        <f>J25+K25-L25</f>
        <v>2250</v>
      </c>
      <c r="O25" s="40" t="s">
        <v>122</v>
      </c>
      <c r="P25" s="44">
        <v>2210</v>
      </c>
      <c r="Q25" s="50">
        <f t="shared" ref="Q25:Q64" si="61">M25</f>
        <v>2250</v>
      </c>
      <c r="R25" s="39"/>
      <c r="S25" s="122"/>
      <c r="T25" s="33">
        <f>Q25+R25-S25</f>
        <v>2250</v>
      </c>
      <c r="V25" s="40" t="s">
        <v>122</v>
      </c>
      <c r="W25" s="44">
        <v>2210</v>
      </c>
      <c r="X25" s="50">
        <f t="shared" ref="X25:X64" si="62">T25</f>
        <v>2250</v>
      </c>
      <c r="Y25" s="39"/>
      <c r="Z25" s="39"/>
      <c r="AA25" s="33">
        <f>X25+Y25-Z25</f>
        <v>2250</v>
      </c>
      <c r="AC25" s="40" t="s">
        <v>122</v>
      </c>
      <c r="AD25" s="44">
        <v>2210</v>
      </c>
      <c r="AE25" s="50">
        <f t="shared" ref="AE25:AE64" si="63">AA25</f>
        <v>2250</v>
      </c>
      <c r="AF25" s="39"/>
      <c r="AG25" s="39">
        <v>2250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4" si="64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4" si="65">AO25</f>
        <v>0</v>
      </c>
      <c r="AT25" s="39"/>
      <c r="AU25" s="39"/>
      <c r="AV25" s="33">
        <f>AS25+AT25-AU25</f>
        <v>0</v>
      </c>
      <c r="AX25" s="40" t="s">
        <v>122</v>
      </c>
      <c r="AY25" s="44">
        <v>2210</v>
      </c>
      <c r="AZ25" s="50">
        <f t="shared" ref="AZ25:AZ64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4" si="67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4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4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4" si="70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700</v>
      </c>
      <c r="D26" s="39"/>
      <c r="E26" s="39"/>
      <c r="F26" s="33">
        <f t="shared" ref="F26:F31" si="71">C26+D26-E26</f>
        <v>700</v>
      </c>
      <c r="H26" s="40" t="s">
        <v>123</v>
      </c>
      <c r="I26" s="44">
        <v>2210</v>
      </c>
      <c r="J26" s="50">
        <f t="shared" si="60"/>
        <v>700</v>
      </c>
      <c r="K26" s="39"/>
      <c r="L26" s="122"/>
      <c r="M26" s="33">
        <f t="shared" ref="M26:M31" si="72">J26+K26-L26</f>
        <v>700</v>
      </c>
      <c r="O26" s="40" t="s">
        <v>123</v>
      </c>
      <c r="P26" s="44">
        <v>2210</v>
      </c>
      <c r="Q26" s="50">
        <f t="shared" si="61"/>
        <v>700</v>
      </c>
      <c r="R26" s="39"/>
      <c r="S26" s="122"/>
      <c r="T26" s="33">
        <f t="shared" ref="T26:T32" si="73">Q26+R26-S26</f>
        <v>700</v>
      </c>
      <c r="V26" s="40" t="s">
        <v>123</v>
      </c>
      <c r="W26" s="44">
        <v>2210</v>
      </c>
      <c r="X26" s="50">
        <f t="shared" si="62"/>
        <v>700</v>
      </c>
      <c r="Y26" s="39"/>
      <c r="Z26" s="39"/>
      <c r="AA26" s="33">
        <f t="shared" ref="AA26:AA32" si="74">X26+Y26-Z26</f>
        <v>700</v>
      </c>
      <c r="AC26" s="40" t="s">
        <v>123</v>
      </c>
      <c r="AD26" s="44">
        <v>2210</v>
      </c>
      <c r="AE26" s="50">
        <f t="shared" si="63"/>
        <v>700</v>
      </c>
      <c r="AF26" s="39"/>
      <c r="AG26" s="39"/>
      <c r="AH26" s="33">
        <f t="shared" ref="AH26:AH32" si="75">AE26+AF26-AG26</f>
        <v>700</v>
      </c>
      <c r="AJ26" s="40" t="s">
        <v>123</v>
      </c>
      <c r="AK26" s="44">
        <v>2210</v>
      </c>
      <c r="AL26" s="50">
        <f t="shared" si="64"/>
        <v>700</v>
      </c>
      <c r="AM26" s="39"/>
      <c r="AN26" s="39"/>
      <c r="AO26" s="33">
        <f t="shared" ref="AO26:AO32" si="76">AL26+AM26-AN26</f>
        <v>700</v>
      </c>
      <c r="AQ26" s="40" t="s">
        <v>123</v>
      </c>
      <c r="AR26" s="44">
        <v>2210</v>
      </c>
      <c r="AS26" s="50">
        <f t="shared" si="65"/>
        <v>700</v>
      </c>
      <c r="AT26" s="39"/>
      <c r="AU26" s="39"/>
      <c r="AV26" s="33">
        <f t="shared" ref="AV26:AV32" si="77">AS26+AT26-AU26</f>
        <v>700</v>
      </c>
      <c r="AX26" s="40" t="s">
        <v>123</v>
      </c>
      <c r="AY26" s="44">
        <v>2210</v>
      </c>
      <c r="AZ26" s="50">
        <f t="shared" si="66"/>
        <v>700</v>
      </c>
      <c r="BA26" s="39"/>
      <c r="BB26" s="39"/>
      <c r="BC26" s="33">
        <f t="shared" ref="BC26:BC32" si="78">AZ26+BA26-BB26</f>
        <v>700</v>
      </c>
      <c r="BE26" s="40" t="s">
        <v>123</v>
      </c>
      <c r="BF26" s="44">
        <v>2210</v>
      </c>
      <c r="BG26" s="50">
        <f t="shared" si="67"/>
        <v>700</v>
      </c>
      <c r="BH26" s="39"/>
      <c r="BI26" s="39"/>
      <c r="BJ26" s="33">
        <f t="shared" ref="BJ26:BJ32" si="79">BG26+BH26-BI26</f>
        <v>700</v>
      </c>
      <c r="BL26" s="40" t="s">
        <v>123</v>
      </c>
      <c r="BM26" s="44">
        <v>2210</v>
      </c>
      <c r="BN26" s="50">
        <f t="shared" si="68"/>
        <v>700</v>
      </c>
      <c r="BO26" s="39"/>
      <c r="BP26" s="39"/>
      <c r="BQ26" s="33">
        <f t="shared" ref="BQ26:BQ32" si="80">BN26+BO26-BP26</f>
        <v>700</v>
      </c>
      <c r="BS26" s="40" t="s">
        <v>123</v>
      </c>
      <c r="BT26" s="44">
        <v>2210</v>
      </c>
      <c r="BU26" s="50">
        <f t="shared" si="69"/>
        <v>700</v>
      </c>
      <c r="BV26" s="39"/>
      <c r="BW26" s="39"/>
      <c r="BX26" s="33">
        <f t="shared" ref="BX26:BX32" si="81">BU26+BV26-BW26</f>
        <v>700</v>
      </c>
      <c r="BZ26" s="40" t="s">
        <v>123</v>
      </c>
      <c r="CA26" s="44">
        <v>2210</v>
      </c>
      <c r="CB26" s="50">
        <f t="shared" si="70"/>
        <v>700</v>
      </c>
      <c r="CC26" s="39"/>
      <c r="CD26" s="39"/>
      <c r="CE26" s="33">
        <f t="shared" ref="CE26:CE32" si="82">CB26+CC26-CD26</f>
        <v>700</v>
      </c>
    </row>
    <row r="27" spans="1:83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71"/>
        <v>0</v>
      </c>
      <c r="H27" s="34" t="s">
        <v>143</v>
      </c>
      <c r="I27" s="35">
        <v>2210</v>
      </c>
      <c r="J27" s="50">
        <f t="shared" si="60"/>
        <v>0</v>
      </c>
      <c r="K27" s="46"/>
      <c r="L27" s="122"/>
      <c r="M27" s="33">
        <f t="shared" si="72"/>
        <v>0</v>
      </c>
      <c r="O27" s="34" t="s">
        <v>143</v>
      </c>
      <c r="P27" s="35">
        <v>2210</v>
      </c>
      <c r="Q27" s="41">
        <f t="shared" si="61"/>
        <v>0</v>
      </c>
      <c r="R27" s="46"/>
      <c r="S27" s="122"/>
      <c r="T27" s="33">
        <f t="shared" si="73"/>
        <v>0</v>
      </c>
      <c r="V27" s="34" t="s">
        <v>143</v>
      </c>
      <c r="W27" s="35">
        <v>2210</v>
      </c>
      <c r="X27" s="41">
        <f t="shared" si="62"/>
        <v>0</v>
      </c>
      <c r="Y27" s="46"/>
      <c r="Z27" s="46"/>
      <c r="AA27" s="33">
        <f t="shared" si="74"/>
        <v>0</v>
      </c>
      <c r="AC27" s="34" t="s">
        <v>143</v>
      </c>
      <c r="AD27" s="35">
        <v>2210</v>
      </c>
      <c r="AE27" s="41">
        <f t="shared" si="63"/>
        <v>0</v>
      </c>
      <c r="AF27" s="46"/>
      <c r="AG27" s="46"/>
      <c r="AH27" s="33">
        <f t="shared" si="75"/>
        <v>0</v>
      </c>
      <c r="AJ27" s="34" t="s">
        <v>143</v>
      </c>
      <c r="AK27" s="35">
        <v>2210</v>
      </c>
      <c r="AL27" s="41">
        <f t="shared" si="64"/>
        <v>0</v>
      </c>
      <c r="AM27" s="46"/>
      <c r="AN27" s="46"/>
      <c r="AO27" s="33">
        <f t="shared" si="76"/>
        <v>0</v>
      </c>
      <c r="AQ27" s="34" t="s">
        <v>143</v>
      </c>
      <c r="AR27" s="35">
        <v>2210</v>
      </c>
      <c r="AS27" s="41">
        <f t="shared" si="65"/>
        <v>0</v>
      </c>
      <c r="AT27" s="46"/>
      <c r="AU27" s="46"/>
      <c r="AV27" s="33">
        <f t="shared" si="77"/>
        <v>0</v>
      </c>
      <c r="AX27" s="34" t="s">
        <v>143</v>
      </c>
      <c r="AY27" s="35">
        <v>2210</v>
      </c>
      <c r="AZ27" s="41">
        <f t="shared" si="66"/>
        <v>0</v>
      </c>
      <c r="BA27" s="46"/>
      <c r="BB27" s="46"/>
      <c r="BC27" s="33">
        <f t="shared" si="78"/>
        <v>0</v>
      </c>
      <c r="BE27" s="34" t="s">
        <v>143</v>
      </c>
      <c r="BF27" s="35">
        <v>2210</v>
      </c>
      <c r="BG27" s="41">
        <f t="shared" si="67"/>
        <v>0</v>
      </c>
      <c r="BH27" s="46"/>
      <c r="BI27" s="46"/>
      <c r="BJ27" s="33">
        <f t="shared" si="79"/>
        <v>0</v>
      </c>
      <c r="BL27" s="34" t="s">
        <v>143</v>
      </c>
      <c r="BM27" s="35">
        <v>2210</v>
      </c>
      <c r="BN27" s="41">
        <f t="shared" si="68"/>
        <v>0</v>
      </c>
      <c r="BO27" s="46"/>
      <c r="BP27" s="46"/>
      <c r="BQ27" s="33">
        <f t="shared" si="80"/>
        <v>0</v>
      </c>
      <c r="BS27" s="34" t="s">
        <v>143</v>
      </c>
      <c r="BT27" s="35">
        <v>2210</v>
      </c>
      <c r="BU27" s="41">
        <f t="shared" si="69"/>
        <v>0</v>
      </c>
      <c r="BV27" s="46"/>
      <c r="BW27" s="46"/>
      <c r="BX27" s="33">
        <f t="shared" si="81"/>
        <v>0</v>
      </c>
      <c r="BZ27" s="34" t="s">
        <v>143</v>
      </c>
      <c r="CA27" s="35">
        <v>2210</v>
      </c>
      <c r="CB27" s="41">
        <f t="shared" si="70"/>
        <v>0</v>
      </c>
      <c r="CC27" s="46"/>
      <c r="CD27" s="46"/>
      <c r="CE27" s="33">
        <f t="shared" si="82"/>
        <v>0</v>
      </c>
    </row>
    <row r="28" spans="1:83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71"/>
        <v>0</v>
      </c>
      <c r="H28" s="34" t="s">
        <v>144</v>
      </c>
      <c r="I28" s="35">
        <v>2210</v>
      </c>
      <c r="J28" s="50">
        <f t="shared" si="60"/>
        <v>0</v>
      </c>
      <c r="K28" s="46"/>
      <c r="L28" s="122"/>
      <c r="M28" s="33">
        <f t="shared" si="72"/>
        <v>0</v>
      </c>
      <c r="O28" s="34" t="s">
        <v>144</v>
      </c>
      <c r="P28" s="35">
        <v>2210</v>
      </c>
      <c r="Q28" s="41">
        <f t="shared" si="61"/>
        <v>0</v>
      </c>
      <c r="R28" s="46"/>
      <c r="S28" s="122"/>
      <c r="T28" s="33">
        <f t="shared" si="73"/>
        <v>0</v>
      </c>
      <c r="V28" s="34" t="s">
        <v>144</v>
      </c>
      <c r="W28" s="35">
        <v>2210</v>
      </c>
      <c r="X28" s="41">
        <f t="shared" si="62"/>
        <v>0</v>
      </c>
      <c r="Y28" s="46"/>
      <c r="Z28" s="46"/>
      <c r="AA28" s="33">
        <f t="shared" si="74"/>
        <v>0</v>
      </c>
      <c r="AC28" s="34" t="s">
        <v>144</v>
      </c>
      <c r="AD28" s="35">
        <v>2210</v>
      </c>
      <c r="AE28" s="41">
        <f t="shared" si="63"/>
        <v>0</v>
      </c>
      <c r="AF28" s="46"/>
      <c r="AG28" s="46"/>
      <c r="AH28" s="33">
        <f t="shared" si="75"/>
        <v>0</v>
      </c>
      <c r="AJ28" s="34" t="s">
        <v>144</v>
      </c>
      <c r="AK28" s="35">
        <v>2210</v>
      </c>
      <c r="AL28" s="41">
        <f t="shared" si="64"/>
        <v>0</v>
      </c>
      <c r="AM28" s="46"/>
      <c r="AN28" s="46"/>
      <c r="AO28" s="33">
        <f t="shared" si="76"/>
        <v>0</v>
      </c>
      <c r="AQ28" s="34" t="s">
        <v>144</v>
      </c>
      <c r="AR28" s="35">
        <v>2210</v>
      </c>
      <c r="AS28" s="41">
        <f t="shared" si="65"/>
        <v>0</v>
      </c>
      <c r="AT28" s="46"/>
      <c r="AU28" s="46"/>
      <c r="AV28" s="33">
        <f t="shared" si="77"/>
        <v>0</v>
      </c>
      <c r="AX28" s="34" t="s">
        <v>144</v>
      </c>
      <c r="AY28" s="35">
        <v>2210</v>
      </c>
      <c r="AZ28" s="41">
        <f t="shared" si="66"/>
        <v>0</v>
      </c>
      <c r="BA28" s="46"/>
      <c r="BB28" s="46"/>
      <c r="BC28" s="33">
        <f t="shared" si="78"/>
        <v>0</v>
      </c>
      <c r="BE28" s="34" t="s">
        <v>144</v>
      </c>
      <c r="BF28" s="35">
        <v>2210</v>
      </c>
      <c r="BG28" s="41">
        <f t="shared" si="67"/>
        <v>0</v>
      </c>
      <c r="BH28" s="46"/>
      <c r="BI28" s="46"/>
      <c r="BJ28" s="33">
        <f t="shared" si="79"/>
        <v>0</v>
      </c>
      <c r="BL28" s="34" t="s">
        <v>144</v>
      </c>
      <c r="BM28" s="35">
        <v>2210</v>
      </c>
      <c r="BN28" s="41">
        <f t="shared" si="68"/>
        <v>0</v>
      </c>
      <c r="BO28" s="46"/>
      <c r="BP28" s="46"/>
      <c r="BQ28" s="33">
        <f t="shared" si="80"/>
        <v>0</v>
      </c>
      <c r="BS28" s="34" t="s">
        <v>144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144</v>
      </c>
      <c r="CA28" s="35">
        <v>2210</v>
      </c>
      <c r="CB28" s="41">
        <f t="shared" si="70"/>
        <v>0</v>
      </c>
      <c r="CC28" s="46"/>
      <c r="CD28" s="46"/>
      <c r="CE28" s="33">
        <f t="shared" si="82"/>
        <v>0</v>
      </c>
    </row>
    <row r="29" spans="1:83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71"/>
        <v>0</v>
      </c>
      <c r="H29" s="34" t="s">
        <v>145</v>
      </c>
      <c r="I29" s="35">
        <v>2210</v>
      </c>
      <c r="J29" s="50">
        <f t="shared" si="60"/>
        <v>0</v>
      </c>
      <c r="K29" s="46"/>
      <c r="L29" s="122"/>
      <c r="M29" s="33">
        <f t="shared" si="72"/>
        <v>0</v>
      </c>
      <c r="O29" s="34" t="s">
        <v>145</v>
      </c>
      <c r="P29" s="35">
        <v>2210</v>
      </c>
      <c r="Q29" s="41">
        <f t="shared" si="61"/>
        <v>0</v>
      </c>
      <c r="R29" s="46"/>
      <c r="S29" s="122"/>
      <c r="T29" s="33">
        <f t="shared" si="73"/>
        <v>0</v>
      </c>
      <c r="V29" s="34" t="s">
        <v>145</v>
      </c>
      <c r="W29" s="35">
        <v>2210</v>
      </c>
      <c r="X29" s="41">
        <f t="shared" si="62"/>
        <v>0</v>
      </c>
      <c r="Y29" s="46"/>
      <c r="Z29" s="46"/>
      <c r="AA29" s="33">
        <f t="shared" si="74"/>
        <v>0</v>
      </c>
      <c r="AC29" s="34" t="s">
        <v>145</v>
      </c>
      <c r="AD29" s="35">
        <v>2210</v>
      </c>
      <c r="AE29" s="41">
        <f t="shared" si="63"/>
        <v>0</v>
      </c>
      <c r="AF29" s="46"/>
      <c r="AG29" s="46"/>
      <c r="AH29" s="33">
        <f t="shared" si="75"/>
        <v>0</v>
      </c>
      <c r="AJ29" s="34" t="s">
        <v>145</v>
      </c>
      <c r="AK29" s="35">
        <v>2210</v>
      </c>
      <c r="AL29" s="41">
        <f t="shared" si="64"/>
        <v>0</v>
      </c>
      <c r="AM29" s="46"/>
      <c r="AN29" s="46"/>
      <c r="AO29" s="33">
        <f t="shared" si="76"/>
        <v>0</v>
      </c>
      <c r="AQ29" s="34" t="s">
        <v>145</v>
      </c>
      <c r="AR29" s="35">
        <v>2210</v>
      </c>
      <c r="AS29" s="41">
        <f t="shared" si="65"/>
        <v>0</v>
      </c>
      <c r="AT29" s="46"/>
      <c r="AU29" s="46"/>
      <c r="AV29" s="33">
        <f t="shared" si="77"/>
        <v>0</v>
      </c>
      <c r="AX29" s="34" t="s">
        <v>145</v>
      </c>
      <c r="AY29" s="35">
        <v>2210</v>
      </c>
      <c r="AZ29" s="41">
        <f t="shared" si="66"/>
        <v>0</v>
      </c>
      <c r="BA29" s="46"/>
      <c r="BB29" s="46"/>
      <c r="BC29" s="33">
        <f t="shared" si="78"/>
        <v>0</v>
      </c>
      <c r="BE29" s="34" t="s">
        <v>145</v>
      </c>
      <c r="BF29" s="35">
        <v>2210</v>
      </c>
      <c r="BG29" s="41">
        <f t="shared" si="67"/>
        <v>0</v>
      </c>
      <c r="BH29" s="46"/>
      <c r="BI29" s="46"/>
      <c r="BJ29" s="33">
        <f t="shared" si="79"/>
        <v>0</v>
      </c>
      <c r="BL29" s="34" t="s">
        <v>145</v>
      </c>
      <c r="BM29" s="35">
        <v>2210</v>
      </c>
      <c r="BN29" s="41">
        <f t="shared" si="68"/>
        <v>0</v>
      </c>
      <c r="BO29" s="46"/>
      <c r="BP29" s="46"/>
      <c r="BQ29" s="33">
        <f t="shared" si="80"/>
        <v>0</v>
      </c>
      <c r="BS29" s="34" t="s">
        <v>145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145</v>
      </c>
      <c r="CA29" s="35">
        <v>2210</v>
      </c>
      <c r="CB29" s="41">
        <f t="shared" si="70"/>
        <v>0</v>
      </c>
      <c r="CC29" s="46"/>
      <c r="CD29" s="46"/>
      <c r="CE29" s="33">
        <f t="shared" si="82"/>
        <v>0</v>
      </c>
    </row>
    <row r="30" spans="1:83" s="32" customFormat="1" ht="15.75" customHeight="1" thickBot="1">
      <c r="A30" s="40" t="s">
        <v>124</v>
      </c>
      <c r="B30" s="44">
        <v>2210</v>
      </c>
      <c r="C30" s="38"/>
      <c r="D30" s="39"/>
      <c r="E30" s="39"/>
      <c r="F30" s="33">
        <f t="shared" si="71"/>
        <v>0</v>
      </c>
      <c r="H30" s="40" t="s">
        <v>124</v>
      </c>
      <c r="I30" s="44">
        <v>2210</v>
      </c>
      <c r="J30" s="50">
        <v>250</v>
      </c>
      <c r="K30" s="39"/>
      <c r="L30" s="122">
        <v>250</v>
      </c>
      <c r="M30" s="33">
        <f t="shared" si="72"/>
        <v>0</v>
      </c>
      <c r="O30" s="40" t="s">
        <v>124</v>
      </c>
      <c r="P30" s="44">
        <v>2210</v>
      </c>
      <c r="Q30" s="50">
        <f t="shared" si="61"/>
        <v>0</v>
      </c>
      <c r="R30" s="39"/>
      <c r="S30" s="122"/>
      <c r="T30" s="33">
        <f t="shared" si="73"/>
        <v>0</v>
      </c>
      <c r="V30" s="40" t="s">
        <v>124</v>
      </c>
      <c r="W30" s="44">
        <v>2210</v>
      </c>
      <c r="X30" s="50">
        <f t="shared" si="62"/>
        <v>0</v>
      </c>
      <c r="Y30" s="39"/>
      <c r="Z30" s="39"/>
      <c r="AA30" s="33">
        <f t="shared" si="74"/>
        <v>0</v>
      </c>
      <c r="AC30" s="40" t="s">
        <v>124</v>
      </c>
      <c r="AD30" s="44">
        <v>2210</v>
      </c>
      <c r="AE30" s="50">
        <f t="shared" si="63"/>
        <v>0</v>
      </c>
      <c r="AF30" s="39"/>
      <c r="AG30" s="39"/>
      <c r="AH30" s="33">
        <f t="shared" si="75"/>
        <v>0</v>
      </c>
      <c r="AJ30" s="40" t="s">
        <v>124</v>
      </c>
      <c r="AK30" s="44">
        <v>2210</v>
      </c>
      <c r="AL30" s="50">
        <f t="shared" si="64"/>
        <v>0</v>
      </c>
      <c r="AM30" s="39"/>
      <c r="AN30" s="39"/>
      <c r="AO30" s="33">
        <f t="shared" si="76"/>
        <v>0</v>
      </c>
      <c r="AQ30" s="40" t="s">
        <v>124</v>
      </c>
      <c r="AR30" s="44">
        <v>2210</v>
      </c>
      <c r="AS30" s="50">
        <f t="shared" si="65"/>
        <v>0</v>
      </c>
      <c r="AT30" s="39"/>
      <c r="AU30" s="39"/>
      <c r="AV30" s="33">
        <f t="shared" si="77"/>
        <v>0</v>
      </c>
      <c r="AX30" s="40" t="s">
        <v>124</v>
      </c>
      <c r="AY30" s="44">
        <v>2210</v>
      </c>
      <c r="AZ30" s="50">
        <f t="shared" si="66"/>
        <v>0</v>
      </c>
      <c r="BA30" s="39"/>
      <c r="BB30" s="39"/>
      <c r="BC30" s="33">
        <f t="shared" si="78"/>
        <v>0</v>
      </c>
      <c r="BE30" s="40" t="s">
        <v>124</v>
      </c>
      <c r="BF30" s="44">
        <v>2210</v>
      </c>
      <c r="BG30" s="50">
        <f t="shared" si="67"/>
        <v>0</v>
      </c>
      <c r="BH30" s="39"/>
      <c r="BI30" s="39"/>
      <c r="BJ30" s="33">
        <f t="shared" si="79"/>
        <v>0</v>
      </c>
      <c r="BL30" s="40" t="s">
        <v>124</v>
      </c>
      <c r="BM30" s="44">
        <v>2210</v>
      </c>
      <c r="BN30" s="50">
        <f t="shared" si="68"/>
        <v>0</v>
      </c>
      <c r="BO30" s="39"/>
      <c r="BP30" s="39"/>
      <c r="BQ30" s="33">
        <f t="shared" si="80"/>
        <v>0</v>
      </c>
      <c r="BS30" s="40" t="s">
        <v>124</v>
      </c>
      <c r="BT30" s="44">
        <v>2210</v>
      </c>
      <c r="BU30" s="50">
        <f t="shared" si="69"/>
        <v>0</v>
      </c>
      <c r="BV30" s="39"/>
      <c r="BW30" s="39"/>
      <c r="BX30" s="33">
        <f t="shared" si="81"/>
        <v>0</v>
      </c>
      <c r="BZ30" s="40" t="s">
        <v>124</v>
      </c>
      <c r="CA30" s="44">
        <v>2210</v>
      </c>
      <c r="CB30" s="50">
        <f t="shared" si="70"/>
        <v>0</v>
      </c>
      <c r="CC30" s="39"/>
      <c r="CD30" s="39"/>
      <c r="CE30" s="33">
        <f t="shared" si="82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71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72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73"/>
        <v>0</v>
      </c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74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75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76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46"/>
      <c r="AV31" s="33">
        <f t="shared" si="77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78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46"/>
      <c r="BJ31" s="33">
        <f t="shared" si="79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46"/>
      <c r="BQ31" s="33">
        <f t="shared" si="80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81"/>
        <v>0</v>
      </c>
      <c r="BZ31" s="34" t="s">
        <v>32</v>
      </c>
      <c r="CA31" s="35">
        <v>2220</v>
      </c>
      <c r="CB31" s="51">
        <f t="shared" si="70"/>
        <v>0</v>
      </c>
      <c r="CC31" s="46"/>
      <c r="CD31" s="46"/>
      <c r="CE31" s="33">
        <f t="shared" si="82"/>
        <v>0</v>
      </c>
    </row>
    <row r="32" spans="1:83" s="27" customFormat="1" ht="15.75" customHeight="1" thickBot="1">
      <c r="A32" s="29" t="s">
        <v>33</v>
      </c>
      <c r="B32" s="30">
        <v>2240</v>
      </c>
      <c r="C32" s="47">
        <f>SUM(C33:C48)</f>
        <v>31334</v>
      </c>
      <c r="D32" s="47">
        <f t="shared" ref="D32:E32" si="83">SUM(D33:D48)</f>
        <v>0</v>
      </c>
      <c r="E32" s="120">
        <f t="shared" si="83"/>
        <v>0</v>
      </c>
      <c r="F32" s="47">
        <f t="shared" ref="F32" si="84">C32+D32-E32</f>
        <v>31334</v>
      </c>
      <c r="H32" s="29" t="s">
        <v>33</v>
      </c>
      <c r="I32" s="30">
        <v>2240</v>
      </c>
      <c r="J32" s="120">
        <f>SUM(J33:J48)</f>
        <v>31334</v>
      </c>
      <c r="K32" s="47">
        <f t="shared" ref="K32" si="85">SUM(K33:K48)</f>
        <v>0</v>
      </c>
      <c r="L32" s="120">
        <f>SUM(L33:L48)</f>
        <v>1955.22</v>
      </c>
      <c r="M32" s="47">
        <f t="shared" ref="M32" si="86">J32+K32-L32</f>
        <v>29378.78</v>
      </c>
      <c r="O32" s="29" t="s">
        <v>33</v>
      </c>
      <c r="P32" s="30">
        <v>2240</v>
      </c>
      <c r="Q32" s="47">
        <f>SUM(Q33:Q48)</f>
        <v>29378.78</v>
      </c>
      <c r="R32" s="47">
        <f t="shared" ref="R32" si="87">SUM(R33:R48)</f>
        <v>0</v>
      </c>
      <c r="S32" s="120">
        <f>SUM(S33:S48)</f>
        <v>559</v>
      </c>
      <c r="T32" s="47">
        <f t="shared" si="73"/>
        <v>28819.78</v>
      </c>
      <c r="V32" s="29" t="s">
        <v>33</v>
      </c>
      <c r="W32" s="30">
        <v>2240</v>
      </c>
      <c r="X32" s="47">
        <f>SUM(X33:X48)</f>
        <v>28819.78</v>
      </c>
      <c r="Y32" s="47">
        <f t="shared" ref="Y32:Z32" si="88">SUM(Y33:Y48)</f>
        <v>0</v>
      </c>
      <c r="Z32" s="120">
        <f t="shared" si="88"/>
        <v>3035.2200000000003</v>
      </c>
      <c r="AA32" s="47">
        <f t="shared" si="74"/>
        <v>25784.559999999998</v>
      </c>
      <c r="AC32" s="29" t="s">
        <v>33</v>
      </c>
      <c r="AD32" s="30">
        <v>2240</v>
      </c>
      <c r="AE32" s="47">
        <f>SUM(AE33:AE48)</f>
        <v>25784.559999999998</v>
      </c>
      <c r="AF32" s="47">
        <f t="shared" ref="AF32:AG32" si="89">SUM(AF33:AF48)</f>
        <v>0</v>
      </c>
      <c r="AG32" s="120">
        <f t="shared" si="89"/>
        <v>3187.88</v>
      </c>
      <c r="AH32" s="47">
        <f t="shared" si="75"/>
        <v>22596.679999999997</v>
      </c>
      <c r="AJ32" s="29" t="s">
        <v>33</v>
      </c>
      <c r="AK32" s="30">
        <v>2240</v>
      </c>
      <c r="AL32" s="47">
        <f>SUM(AL33:AL48)</f>
        <v>22596.68</v>
      </c>
      <c r="AM32" s="47">
        <f t="shared" ref="AM32:AN32" si="90">SUM(AM33:AM48)</f>
        <v>0</v>
      </c>
      <c r="AN32" s="120">
        <f t="shared" si="90"/>
        <v>1000</v>
      </c>
      <c r="AO32" s="47">
        <f t="shared" si="76"/>
        <v>21596.68</v>
      </c>
      <c r="AQ32" s="29" t="s">
        <v>33</v>
      </c>
      <c r="AR32" s="30">
        <v>2240</v>
      </c>
      <c r="AS32" s="47">
        <f>SUM(AS33:AS48)</f>
        <v>21596.68</v>
      </c>
      <c r="AT32" s="47">
        <f t="shared" ref="AT32:AU32" si="91">SUM(AT33:AT48)</f>
        <v>0</v>
      </c>
      <c r="AU32" s="120">
        <f t="shared" si="91"/>
        <v>5205.08</v>
      </c>
      <c r="AV32" s="47">
        <f t="shared" si="77"/>
        <v>16391.599999999999</v>
      </c>
      <c r="AX32" s="29" t="s">
        <v>33</v>
      </c>
      <c r="AY32" s="30">
        <v>2240</v>
      </c>
      <c r="AZ32" s="47">
        <f>SUM(AZ33:AZ48)</f>
        <v>16391.599999999999</v>
      </c>
      <c r="BA32" s="47">
        <f t="shared" ref="BA32:BB32" si="92">SUM(BA33:BA48)</f>
        <v>0</v>
      </c>
      <c r="BB32" s="47">
        <f t="shared" si="92"/>
        <v>0</v>
      </c>
      <c r="BC32" s="47">
        <f t="shared" si="78"/>
        <v>16391.599999999999</v>
      </c>
      <c r="BE32" s="29" t="s">
        <v>33</v>
      </c>
      <c r="BF32" s="30">
        <v>2240</v>
      </c>
      <c r="BG32" s="47">
        <f>SUM(BG33:BG48)</f>
        <v>16391.599999999999</v>
      </c>
      <c r="BH32" s="47">
        <f t="shared" ref="BH32:BI32" si="93">SUM(BH33:BH48)</f>
        <v>0</v>
      </c>
      <c r="BI32" s="47">
        <f t="shared" si="93"/>
        <v>0</v>
      </c>
      <c r="BJ32" s="47">
        <f t="shared" si="79"/>
        <v>16391.599999999999</v>
      </c>
      <c r="BL32" s="29" t="s">
        <v>33</v>
      </c>
      <c r="BM32" s="30">
        <v>2240</v>
      </c>
      <c r="BN32" s="47">
        <f>SUM(BN33:BN48)</f>
        <v>16391.599999999999</v>
      </c>
      <c r="BO32" s="47">
        <f t="shared" ref="BO32:BP32" si="94">SUM(BO33:BO48)</f>
        <v>0</v>
      </c>
      <c r="BP32" s="47">
        <f t="shared" si="94"/>
        <v>0</v>
      </c>
      <c r="BQ32" s="47">
        <f t="shared" si="80"/>
        <v>16391.599999999999</v>
      </c>
      <c r="BS32" s="29" t="s">
        <v>33</v>
      </c>
      <c r="BT32" s="30">
        <v>2240</v>
      </c>
      <c r="BU32" s="47">
        <f>SUM(BU33:BU48)</f>
        <v>16391.599999999999</v>
      </c>
      <c r="BV32" s="47">
        <f t="shared" ref="BV32:BW32" si="95">SUM(BV33:BV48)</f>
        <v>0</v>
      </c>
      <c r="BW32" s="47">
        <f t="shared" si="95"/>
        <v>0</v>
      </c>
      <c r="BX32" s="47">
        <f t="shared" si="81"/>
        <v>16391.599999999999</v>
      </c>
      <c r="BZ32" s="29" t="s">
        <v>33</v>
      </c>
      <c r="CA32" s="30">
        <v>2240</v>
      </c>
      <c r="CB32" s="47">
        <f>SUM(CB33:CB48)</f>
        <v>16391.599999999999</v>
      </c>
      <c r="CC32" s="47">
        <f t="shared" ref="CC32:CD32" si="96">SUM(CC33:CC48)</f>
        <v>0</v>
      </c>
      <c r="CD32" s="47">
        <f t="shared" si="96"/>
        <v>0</v>
      </c>
      <c r="CE32" s="47">
        <f t="shared" si="82"/>
        <v>16391.599999999999</v>
      </c>
    </row>
    <row r="33" spans="1:83" s="27" customFormat="1" ht="15.75" customHeight="1" thickBot="1">
      <c r="A33" s="21" t="s">
        <v>133</v>
      </c>
      <c r="B33" s="16">
        <v>2240</v>
      </c>
      <c r="C33" s="49">
        <v>2724</v>
      </c>
      <c r="D33" s="49"/>
      <c r="E33" s="49"/>
      <c r="F33" s="45">
        <f>C33+D33-E33</f>
        <v>2724</v>
      </c>
      <c r="H33" s="21" t="s">
        <v>133</v>
      </c>
      <c r="I33" s="16">
        <v>2240</v>
      </c>
      <c r="J33" s="50">
        <f t="shared" si="60"/>
        <v>2724</v>
      </c>
      <c r="K33" s="49"/>
      <c r="L33" s="121"/>
      <c r="M33" s="45">
        <f>J33+K33-L33</f>
        <v>2724</v>
      </c>
      <c r="O33" s="21" t="s">
        <v>49</v>
      </c>
      <c r="P33" s="16">
        <v>2240</v>
      </c>
      <c r="Q33" s="50">
        <f t="shared" si="61"/>
        <v>2724</v>
      </c>
      <c r="R33" s="49"/>
      <c r="S33" s="121"/>
      <c r="T33" s="45">
        <f>Q33+R33-S33</f>
        <v>2724</v>
      </c>
      <c r="V33" s="21" t="s">
        <v>49</v>
      </c>
      <c r="W33" s="16">
        <v>2240</v>
      </c>
      <c r="X33" s="50">
        <f t="shared" si="62"/>
        <v>2724</v>
      </c>
      <c r="Y33" s="49"/>
      <c r="Z33" s="121"/>
      <c r="AA33" s="45">
        <f>X33+Y33-Z33</f>
        <v>2724</v>
      </c>
      <c r="AC33" s="21" t="s">
        <v>49</v>
      </c>
      <c r="AD33" s="16">
        <v>2240</v>
      </c>
      <c r="AE33" s="50">
        <f t="shared" si="63"/>
        <v>2724</v>
      </c>
      <c r="AF33" s="49"/>
      <c r="AG33" s="121">
        <v>2724</v>
      </c>
      <c r="AH33" s="45">
        <f>AE33+AF33-AG33</f>
        <v>0</v>
      </c>
      <c r="AJ33" s="21" t="s">
        <v>49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49</v>
      </c>
      <c r="AR33" s="16">
        <v>2240</v>
      </c>
      <c r="AS33" s="50">
        <f t="shared" si="65"/>
        <v>0</v>
      </c>
      <c r="AT33" s="49"/>
      <c r="AU33" s="121"/>
      <c r="AV33" s="45">
        <f>AS33+AT33-AU33</f>
        <v>0</v>
      </c>
      <c r="AX33" s="21" t="s">
        <v>49</v>
      </c>
      <c r="AY33" s="16">
        <v>2240</v>
      </c>
      <c r="AZ33" s="50">
        <f t="shared" si="66"/>
        <v>0</v>
      </c>
      <c r="BA33" s="49"/>
      <c r="BB33" s="49"/>
      <c r="BC33" s="45">
        <f>AZ33+BA33-BB33</f>
        <v>0</v>
      </c>
      <c r="BE33" s="21" t="s">
        <v>49</v>
      </c>
      <c r="BF33" s="16">
        <v>2240</v>
      </c>
      <c r="BG33" s="50">
        <f t="shared" si="67"/>
        <v>0</v>
      </c>
      <c r="BH33" s="49"/>
      <c r="BI33" s="49"/>
      <c r="BJ33" s="45">
        <f>BG33+BH33-BI33</f>
        <v>0</v>
      </c>
      <c r="BL33" s="21" t="s">
        <v>49</v>
      </c>
      <c r="BM33" s="16">
        <v>2240</v>
      </c>
      <c r="BN33" s="50">
        <f t="shared" si="68"/>
        <v>0</v>
      </c>
      <c r="BO33" s="49"/>
      <c r="BP33" s="49"/>
      <c r="BQ33" s="45">
        <f>BN33+BO33-BP33</f>
        <v>0</v>
      </c>
      <c r="BS33" s="21" t="s">
        <v>49</v>
      </c>
      <c r="BT33" s="16">
        <v>2240</v>
      </c>
      <c r="BU33" s="50">
        <f t="shared" si="69"/>
        <v>0</v>
      </c>
      <c r="BV33" s="49"/>
      <c r="BW33" s="49"/>
      <c r="BX33" s="45">
        <f>BU33+BV33-BW33</f>
        <v>0</v>
      </c>
      <c r="BZ33" s="21" t="s">
        <v>49</v>
      </c>
      <c r="CA33" s="16">
        <v>2240</v>
      </c>
      <c r="CB33" s="50">
        <f t="shared" si="70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7560</v>
      </c>
      <c r="D34" s="49"/>
      <c r="E34" s="49"/>
      <c r="F34" s="45">
        <f t="shared" ref="F34:F48" si="97">C34+D34-E34</f>
        <v>7560</v>
      </c>
      <c r="H34" s="21" t="s">
        <v>35</v>
      </c>
      <c r="I34" s="16">
        <v>2240</v>
      </c>
      <c r="J34" s="50">
        <f t="shared" si="60"/>
        <v>7560</v>
      </c>
      <c r="K34" s="49"/>
      <c r="L34" s="121"/>
      <c r="M34" s="45">
        <f t="shared" ref="M34:M48" si="98">J34+K34-L34</f>
        <v>7560</v>
      </c>
      <c r="O34" s="21" t="s">
        <v>35</v>
      </c>
      <c r="P34" s="16">
        <v>2240</v>
      </c>
      <c r="Q34" s="50">
        <f t="shared" si="61"/>
        <v>7560</v>
      </c>
      <c r="R34" s="49"/>
      <c r="S34" s="121"/>
      <c r="T34" s="45">
        <f t="shared" ref="T34:T49" si="99">Q34+R34-S34</f>
        <v>7560</v>
      </c>
      <c r="V34" s="21" t="s">
        <v>35</v>
      </c>
      <c r="W34" s="16">
        <v>2240</v>
      </c>
      <c r="X34" s="50">
        <f t="shared" si="62"/>
        <v>7560</v>
      </c>
      <c r="Y34" s="49"/>
      <c r="Z34" s="121"/>
      <c r="AA34" s="45">
        <f t="shared" ref="AA34:AA49" si="100">X34+Y34-Z34</f>
        <v>7560</v>
      </c>
      <c r="AC34" s="21" t="s">
        <v>35</v>
      </c>
      <c r="AD34" s="16">
        <v>2240</v>
      </c>
      <c r="AE34" s="50">
        <f t="shared" si="63"/>
        <v>7560</v>
      </c>
      <c r="AF34" s="49"/>
      <c r="AG34" s="121"/>
      <c r="AH34" s="45">
        <f t="shared" ref="AH34:AH49" si="101">AE34+AF34-AG34</f>
        <v>7560</v>
      </c>
      <c r="AJ34" s="21" t="s">
        <v>35</v>
      </c>
      <c r="AK34" s="16">
        <v>2240</v>
      </c>
      <c r="AL34" s="50">
        <f t="shared" si="64"/>
        <v>7560</v>
      </c>
      <c r="AM34" s="49"/>
      <c r="AN34" s="121"/>
      <c r="AO34" s="45">
        <f t="shared" ref="AO34:AO49" si="102">AL34+AM34-AN34</f>
        <v>7560</v>
      </c>
      <c r="AQ34" s="21" t="s">
        <v>35</v>
      </c>
      <c r="AR34" s="16">
        <v>2240</v>
      </c>
      <c r="AS34" s="50">
        <f t="shared" si="65"/>
        <v>7560</v>
      </c>
      <c r="AT34" s="49"/>
      <c r="AU34" s="121"/>
      <c r="AV34" s="45">
        <f t="shared" ref="AV34:AV49" si="103">AS34+AT34-AU34</f>
        <v>7560</v>
      </c>
      <c r="AX34" s="21" t="s">
        <v>35</v>
      </c>
      <c r="AY34" s="16">
        <v>2240</v>
      </c>
      <c r="AZ34" s="50">
        <f t="shared" si="66"/>
        <v>7560</v>
      </c>
      <c r="BA34" s="49"/>
      <c r="BB34" s="49"/>
      <c r="BC34" s="45">
        <f t="shared" ref="BC34:BC49" si="104">AZ34+BA34-BB34</f>
        <v>7560</v>
      </c>
      <c r="BE34" s="21" t="s">
        <v>35</v>
      </c>
      <c r="BF34" s="16">
        <v>2240</v>
      </c>
      <c r="BG34" s="50">
        <f t="shared" si="67"/>
        <v>7560</v>
      </c>
      <c r="BH34" s="49"/>
      <c r="BI34" s="49"/>
      <c r="BJ34" s="45">
        <f t="shared" ref="BJ34:BJ49" si="105">BG34+BH34-BI34</f>
        <v>7560</v>
      </c>
      <c r="BL34" s="21" t="s">
        <v>35</v>
      </c>
      <c r="BM34" s="16">
        <v>2240</v>
      </c>
      <c r="BN34" s="50">
        <f t="shared" si="68"/>
        <v>7560</v>
      </c>
      <c r="BO34" s="49"/>
      <c r="BP34" s="49"/>
      <c r="BQ34" s="45">
        <f t="shared" ref="BQ34:BQ49" si="106">BN34+BO34-BP34</f>
        <v>7560</v>
      </c>
      <c r="BS34" s="21" t="s">
        <v>35</v>
      </c>
      <c r="BT34" s="16">
        <v>2240</v>
      </c>
      <c r="BU34" s="50">
        <f t="shared" si="69"/>
        <v>7560</v>
      </c>
      <c r="BV34" s="49"/>
      <c r="BW34" s="49"/>
      <c r="BX34" s="45">
        <f t="shared" ref="BX34:BX49" si="107">BU34+BV34-BW34</f>
        <v>7560</v>
      </c>
      <c r="BZ34" s="21" t="s">
        <v>35</v>
      </c>
      <c r="CA34" s="16">
        <v>2240</v>
      </c>
      <c r="CB34" s="50">
        <f t="shared" si="70"/>
        <v>7560</v>
      </c>
      <c r="CC34" s="49"/>
      <c r="CD34" s="49"/>
      <c r="CE34" s="45">
        <f t="shared" ref="CE34:CE49" si="108">CB34+CC34-CD34</f>
        <v>7560</v>
      </c>
    </row>
    <row r="35" spans="1:83" s="27" customFormat="1" ht="15.75" customHeight="1" thickBot="1">
      <c r="A35" s="24" t="s">
        <v>125</v>
      </c>
      <c r="B35" s="23">
        <v>2240</v>
      </c>
      <c r="C35" s="49">
        <v>600</v>
      </c>
      <c r="D35" s="49"/>
      <c r="E35" s="49"/>
      <c r="F35" s="45">
        <f t="shared" si="97"/>
        <v>600</v>
      </c>
      <c r="H35" s="24" t="s">
        <v>125</v>
      </c>
      <c r="I35" s="23">
        <v>2240</v>
      </c>
      <c r="J35" s="50">
        <f t="shared" si="60"/>
        <v>600</v>
      </c>
      <c r="K35" s="49"/>
      <c r="L35" s="121">
        <v>600</v>
      </c>
      <c r="M35" s="45">
        <f t="shared" si="98"/>
        <v>0</v>
      </c>
      <c r="O35" s="24" t="s">
        <v>125</v>
      </c>
      <c r="P35" s="23">
        <v>2240</v>
      </c>
      <c r="Q35" s="50">
        <f t="shared" si="61"/>
        <v>0</v>
      </c>
      <c r="R35" s="49"/>
      <c r="S35" s="121"/>
      <c r="T35" s="45">
        <f t="shared" si="99"/>
        <v>0</v>
      </c>
      <c r="V35" s="24" t="s">
        <v>125</v>
      </c>
      <c r="W35" s="23">
        <v>2240</v>
      </c>
      <c r="X35" s="50">
        <f t="shared" si="62"/>
        <v>0</v>
      </c>
      <c r="Y35" s="49"/>
      <c r="Z35" s="121"/>
      <c r="AA35" s="45">
        <f t="shared" si="100"/>
        <v>0</v>
      </c>
      <c r="AC35" s="24" t="s">
        <v>125</v>
      </c>
      <c r="AD35" s="23">
        <v>2240</v>
      </c>
      <c r="AE35" s="50">
        <f t="shared" si="63"/>
        <v>0</v>
      </c>
      <c r="AF35" s="49"/>
      <c r="AG35" s="121"/>
      <c r="AH35" s="45">
        <f t="shared" si="101"/>
        <v>0</v>
      </c>
      <c r="AJ35" s="24" t="s">
        <v>125</v>
      </c>
      <c r="AK35" s="23">
        <v>2240</v>
      </c>
      <c r="AL35" s="50">
        <f t="shared" si="64"/>
        <v>0</v>
      </c>
      <c r="AM35" s="49"/>
      <c r="AN35" s="121"/>
      <c r="AO35" s="45">
        <f t="shared" si="102"/>
        <v>0</v>
      </c>
      <c r="AQ35" s="24" t="s">
        <v>125</v>
      </c>
      <c r="AR35" s="23">
        <v>2240</v>
      </c>
      <c r="AS35" s="50">
        <f t="shared" si="65"/>
        <v>0</v>
      </c>
      <c r="AT35" s="49"/>
      <c r="AU35" s="121"/>
      <c r="AV35" s="45">
        <f t="shared" si="103"/>
        <v>0</v>
      </c>
      <c r="AX35" s="24" t="s">
        <v>125</v>
      </c>
      <c r="AY35" s="23">
        <v>2240</v>
      </c>
      <c r="AZ35" s="50">
        <f t="shared" si="66"/>
        <v>0</v>
      </c>
      <c r="BA35" s="49"/>
      <c r="BB35" s="49"/>
      <c r="BC35" s="45">
        <f t="shared" si="104"/>
        <v>0</v>
      </c>
      <c r="BE35" s="24" t="s">
        <v>125</v>
      </c>
      <c r="BF35" s="23">
        <v>2240</v>
      </c>
      <c r="BG35" s="50">
        <f t="shared" si="67"/>
        <v>0</v>
      </c>
      <c r="BH35" s="49"/>
      <c r="BI35" s="49"/>
      <c r="BJ35" s="45">
        <f t="shared" si="105"/>
        <v>0</v>
      </c>
      <c r="BL35" s="24" t="s">
        <v>125</v>
      </c>
      <c r="BM35" s="23">
        <v>2240</v>
      </c>
      <c r="BN35" s="50">
        <f t="shared" si="68"/>
        <v>0</v>
      </c>
      <c r="BO35" s="49"/>
      <c r="BP35" s="49"/>
      <c r="BQ35" s="45">
        <f t="shared" si="106"/>
        <v>0</v>
      </c>
      <c r="BS35" s="24" t="s">
        <v>125</v>
      </c>
      <c r="BT35" s="23">
        <v>2240</v>
      </c>
      <c r="BU35" s="50">
        <f t="shared" si="69"/>
        <v>0</v>
      </c>
      <c r="BV35" s="49"/>
      <c r="BW35" s="49"/>
      <c r="BX35" s="45">
        <f t="shared" si="107"/>
        <v>0</v>
      </c>
      <c r="BZ35" s="24" t="s">
        <v>125</v>
      </c>
      <c r="CA35" s="23">
        <v>2240</v>
      </c>
      <c r="CB35" s="50">
        <f t="shared" si="70"/>
        <v>0</v>
      </c>
      <c r="CC35" s="49"/>
      <c r="CD35" s="49"/>
      <c r="CE35" s="45">
        <f t="shared" si="108"/>
        <v>0</v>
      </c>
    </row>
    <row r="36" spans="1:83" s="27" customFormat="1" ht="15.75" hidden="1" customHeight="1" thickBot="1">
      <c r="A36" s="24" t="s">
        <v>126</v>
      </c>
      <c r="B36" s="23">
        <v>2240</v>
      </c>
      <c r="C36" s="49"/>
      <c r="D36" s="49"/>
      <c r="E36" s="49"/>
      <c r="F36" s="45">
        <f t="shared" si="97"/>
        <v>0</v>
      </c>
      <c r="H36" s="24" t="s">
        <v>126</v>
      </c>
      <c r="I36" s="23">
        <v>2240</v>
      </c>
      <c r="J36" s="50">
        <f t="shared" si="60"/>
        <v>0</v>
      </c>
      <c r="K36" s="49"/>
      <c r="L36" s="121"/>
      <c r="M36" s="45">
        <f t="shared" si="98"/>
        <v>0</v>
      </c>
      <c r="O36" s="24" t="s">
        <v>126</v>
      </c>
      <c r="P36" s="23">
        <v>2240</v>
      </c>
      <c r="Q36" s="50">
        <f t="shared" si="61"/>
        <v>0</v>
      </c>
      <c r="R36" s="49"/>
      <c r="S36" s="121"/>
      <c r="T36" s="45">
        <f t="shared" si="99"/>
        <v>0</v>
      </c>
      <c r="V36" s="24" t="s">
        <v>126</v>
      </c>
      <c r="W36" s="23">
        <v>2240</v>
      </c>
      <c r="X36" s="50">
        <f t="shared" si="62"/>
        <v>0</v>
      </c>
      <c r="Y36" s="49"/>
      <c r="Z36" s="121"/>
      <c r="AA36" s="45">
        <f t="shared" si="100"/>
        <v>0</v>
      </c>
      <c r="AC36" s="24" t="s">
        <v>126</v>
      </c>
      <c r="AD36" s="23">
        <v>2240</v>
      </c>
      <c r="AE36" s="50">
        <f t="shared" si="63"/>
        <v>0</v>
      </c>
      <c r="AF36" s="49"/>
      <c r="AG36" s="121"/>
      <c r="AH36" s="45">
        <f t="shared" si="101"/>
        <v>0</v>
      </c>
      <c r="AJ36" s="24" t="s">
        <v>126</v>
      </c>
      <c r="AK36" s="23">
        <v>2240</v>
      </c>
      <c r="AL36" s="50">
        <f t="shared" si="64"/>
        <v>0</v>
      </c>
      <c r="AM36" s="49"/>
      <c r="AN36" s="121"/>
      <c r="AO36" s="45">
        <f t="shared" si="102"/>
        <v>0</v>
      </c>
      <c r="AQ36" s="24" t="s">
        <v>126</v>
      </c>
      <c r="AR36" s="23">
        <v>2240</v>
      </c>
      <c r="AS36" s="50">
        <f t="shared" si="65"/>
        <v>0</v>
      </c>
      <c r="AT36" s="49"/>
      <c r="AU36" s="121"/>
      <c r="AV36" s="45">
        <f t="shared" si="103"/>
        <v>0</v>
      </c>
      <c r="AX36" s="24" t="s">
        <v>126</v>
      </c>
      <c r="AY36" s="23">
        <v>2240</v>
      </c>
      <c r="AZ36" s="50">
        <f t="shared" si="66"/>
        <v>0</v>
      </c>
      <c r="BA36" s="49"/>
      <c r="BB36" s="49"/>
      <c r="BC36" s="45">
        <f t="shared" si="104"/>
        <v>0</v>
      </c>
      <c r="BE36" s="24" t="s">
        <v>126</v>
      </c>
      <c r="BF36" s="23">
        <v>2240</v>
      </c>
      <c r="BG36" s="50">
        <f t="shared" si="67"/>
        <v>0</v>
      </c>
      <c r="BH36" s="49"/>
      <c r="BI36" s="49"/>
      <c r="BJ36" s="45">
        <f t="shared" si="105"/>
        <v>0</v>
      </c>
      <c r="BL36" s="24" t="s">
        <v>126</v>
      </c>
      <c r="BM36" s="23">
        <v>2240</v>
      </c>
      <c r="BN36" s="50">
        <f t="shared" si="68"/>
        <v>0</v>
      </c>
      <c r="BO36" s="49"/>
      <c r="BP36" s="49"/>
      <c r="BQ36" s="45">
        <f t="shared" si="106"/>
        <v>0</v>
      </c>
      <c r="BS36" s="24" t="s">
        <v>126</v>
      </c>
      <c r="BT36" s="23">
        <v>2240</v>
      </c>
      <c r="BU36" s="50">
        <f t="shared" si="69"/>
        <v>0</v>
      </c>
      <c r="BV36" s="49"/>
      <c r="BW36" s="49"/>
      <c r="BX36" s="45">
        <f t="shared" si="107"/>
        <v>0</v>
      </c>
      <c r="BZ36" s="24" t="s">
        <v>126</v>
      </c>
      <c r="CA36" s="23">
        <v>2240</v>
      </c>
      <c r="CB36" s="50">
        <f t="shared" si="70"/>
        <v>0</v>
      </c>
      <c r="CC36" s="49"/>
      <c r="CD36" s="49"/>
      <c r="CE36" s="45">
        <f t="shared" si="108"/>
        <v>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49"/>
      <c r="F37" s="45">
        <f t="shared" si="97"/>
        <v>1000</v>
      </c>
      <c r="H37" s="24" t="s">
        <v>127</v>
      </c>
      <c r="I37" s="23">
        <v>2240</v>
      </c>
      <c r="J37" s="50">
        <f t="shared" si="60"/>
        <v>1000</v>
      </c>
      <c r="K37" s="49"/>
      <c r="L37" s="121"/>
      <c r="M37" s="45">
        <f t="shared" si="98"/>
        <v>1000</v>
      </c>
      <c r="O37" s="24" t="s">
        <v>127</v>
      </c>
      <c r="P37" s="23">
        <v>2240</v>
      </c>
      <c r="Q37" s="50">
        <f t="shared" si="61"/>
        <v>1000</v>
      </c>
      <c r="R37" s="49"/>
      <c r="S37" s="121"/>
      <c r="T37" s="45">
        <f t="shared" si="99"/>
        <v>1000</v>
      </c>
      <c r="V37" s="24" t="s">
        <v>127</v>
      </c>
      <c r="W37" s="23">
        <v>2240</v>
      </c>
      <c r="X37" s="50">
        <f t="shared" si="62"/>
        <v>1000</v>
      </c>
      <c r="Y37" s="49"/>
      <c r="Z37" s="121"/>
      <c r="AA37" s="45">
        <f t="shared" si="100"/>
        <v>1000</v>
      </c>
      <c r="AC37" s="24" t="s">
        <v>127</v>
      </c>
      <c r="AD37" s="23">
        <v>2240</v>
      </c>
      <c r="AE37" s="50">
        <f t="shared" si="63"/>
        <v>1000</v>
      </c>
      <c r="AF37" s="49"/>
      <c r="AG37" s="121"/>
      <c r="AH37" s="45">
        <f t="shared" si="101"/>
        <v>1000</v>
      </c>
      <c r="AJ37" s="24" t="s">
        <v>151</v>
      </c>
      <c r="AK37" s="23">
        <v>2240</v>
      </c>
      <c r="AL37" s="50">
        <f t="shared" si="64"/>
        <v>1000</v>
      </c>
      <c r="AM37" s="49"/>
      <c r="AN37" s="121">
        <v>1000</v>
      </c>
      <c r="AO37" s="45">
        <f t="shared" si="102"/>
        <v>0</v>
      </c>
      <c r="AQ37" s="24" t="s">
        <v>127</v>
      </c>
      <c r="AR37" s="23">
        <v>2240</v>
      </c>
      <c r="AS37" s="50">
        <f t="shared" si="65"/>
        <v>0</v>
      </c>
      <c r="AT37" s="49"/>
      <c r="AU37" s="121"/>
      <c r="AV37" s="45">
        <f t="shared" si="103"/>
        <v>0</v>
      </c>
      <c r="AX37" s="24" t="s">
        <v>127</v>
      </c>
      <c r="AY37" s="23">
        <v>2240</v>
      </c>
      <c r="AZ37" s="50">
        <f t="shared" si="66"/>
        <v>0</v>
      </c>
      <c r="BA37" s="49"/>
      <c r="BB37" s="49"/>
      <c r="BC37" s="45">
        <f t="shared" si="104"/>
        <v>0</v>
      </c>
      <c r="BE37" s="24" t="s">
        <v>127</v>
      </c>
      <c r="BF37" s="23">
        <v>2240</v>
      </c>
      <c r="BG37" s="50">
        <f t="shared" si="67"/>
        <v>0</v>
      </c>
      <c r="BH37" s="49"/>
      <c r="BI37" s="49"/>
      <c r="BJ37" s="45">
        <f t="shared" si="105"/>
        <v>0</v>
      </c>
      <c r="BL37" s="24" t="s">
        <v>127</v>
      </c>
      <c r="BM37" s="23">
        <v>2240</v>
      </c>
      <c r="BN37" s="50">
        <f t="shared" si="68"/>
        <v>0</v>
      </c>
      <c r="BO37" s="49"/>
      <c r="BP37" s="49"/>
      <c r="BQ37" s="45">
        <f t="shared" si="106"/>
        <v>0</v>
      </c>
      <c r="BS37" s="24" t="s">
        <v>127</v>
      </c>
      <c r="BT37" s="23">
        <v>2240</v>
      </c>
      <c r="BU37" s="50">
        <f t="shared" si="69"/>
        <v>0</v>
      </c>
      <c r="BV37" s="49"/>
      <c r="BW37" s="49"/>
      <c r="BX37" s="45">
        <f t="shared" si="107"/>
        <v>0</v>
      </c>
      <c r="BZ37" s="24" t="s">
        <v>127</v>
      </c>
      <c r="CA37" s="23">
        <v>2240</v>
      </c>
      <c r="CB37" s="50">
        <f t="shared" si="70"/>
        <v>0</v>
      </c>
      <c r="CC37" s="49"/>
      <c r="CD37" s="49"/>
      <c r="CE37" s="45">
        <f t="shared" si="108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1650</v>
      </c>
      <c r="D38" s="49"/>
      <c r="E38" s="49"/>
      <c r="F38" s="45">
        <f t="shared" si="97"/>
        <v>1650</v>
      </c>
      <c r="H38" s="24" t="s">
        <v>128</v>
      </c>
      <c r="I38" s="23">
        <v>2240</v>
      </c>
      <c r="J38" s="50">
        <f t="shared" si="60"/>
        <v>1650</v>
      </c>
      <c r="K38" s="49"/>
      <c r="L38" s="121"/>
      <c r="M38" s="45">
        <f t="shared" si="98"/>
        <v>1650</v>
      </c>
      <c r="O38" s="24" t="s">
        <v>128</v>
      </c>
      <c r="P38" s="23">
        <v>2240</v>
      </c>
      <c r="Q38" s="50">
        <f t="shared" si="61"/>
        <v>1650</v>
      </c>
      <c r="R38" s="49"/>
      <c r="S38" s="121"/>
      <c r="T38" s="45">
        <f t="shared" si="99"/>
        <v>1650</v>
      </c>
      <c r="V38" s="24" t="s">
        <v>128</v>
      </c>
      <c r="W38" s="23">
        <v>2240</v>
      </c>
      <c r="X38" s="50">
        <f t="shared" si="62"/>
        <v>1650</v>
      </c>
      <c r="Y38" s="49"/>
      <c r="Z38" s="121"/>
      <c r="AA38" s="45">
        <f t="shared" si="100"/>
        <v>1650</v>
      </c>
      <c r="AC38" s="24" t="s">
        <v>128</v>
      </c>
      <c r="AD38" s="23">
        <v>2240</v>
      </c>
      <c r="AE38" s="50">
        <f t="shared" si="63"/>
        <v>1650</v>
      </c>
      <c r="AF38" s="49"/>
      <c r="AG38" s="121"/>
      <c r="AH38" s="45">
        <f t="shared" si="101"/>
        <v>1650</v>
      </c>
      <c r="AJ38" s="24" t="s">
        <v>128</v>
      </c>
      <c r="AK38" s="23">
        <v>2240</v>
      </c>
      <c r="AL38" s="50">
        <f t="shared" si="64"/>
        <v>1650</v>
      </c>
      <c r="AM38" s="49"/>
      <c r="AN38" s="121"/>
      <c r="AO38" s="45">
        <f t="shared" si="102"/>
        <v>1650</v>
      </c>
      <c r="AQ38" s="24" t="s">
        <v>128</v>
      </c>
      <c r="AR38" s="23">
        <v>2240</v>
      </c>
      <c r="AS38" s="50">
        <f t="shared" si="65"/>
        <v>1650</v>
      </c>
      <c r="AT38" s="49"/>
      <c r="AU38" s="121"/>
      <c r="AV38" s="45">
        <f t="shared" si="103"/>
        <v>1650</v>
      </c>
      <c r="AX38" s="24" t="s">
        <v>128</v>
      </c>
      <c r="AY38" s="23">
        <v>2240</v>
      </c>
      <c r="AZ38" s="50">
        <f t="shared" si="66"/>
        <v>1650</v>
      </c>
      <c r="BA38" s="49"/>
      <c r="BB38" s="49"/>
      <c r="BC38" s="45">
        <f t="shared" si="104"/>
        <v>1650</v>
      </c>
      <c r="BE38" s="24" t="s">
        <v>128</v>
      </c>
      <c r="BF38" s="23">
        <v>2240</v>
      </c>
      <c r="BG38" s="50">
        <f t="shared" si="67"/>
        <v>1650</v>
      </c>
      <c r="BH38" s="49"/>
      <c r="BI38" s="49"/>
      <c r="BJ38" s="45">
        <f t="shared" si="105"/>
        <v>1650</v>
      </c>
      <c r="BL38" s="24" t="s">
        <v>128</v>
      </c>
      <c r="BM38" s="23">
        <v>2240</v>
      </c>
      <c r="BN38" s="50">
        <f t="shared" si="68"/>
        <v>1650</v>
      </c>
      <c r="BO38" s="49"/>
      <c r="BP38" s="49"/>
      <c r="BQ38" s="45">
        <f t="shared" si="106"/>
        <v>1650</v>
      </c>
      <c r="BS38" s="24" t="s">
        <v>128</v>
      </c>
      <c r="BT38" s="23">
        <v>2240</v>
      </c>
      <c r="BU38" s="50">
        <f t="shared" si="69"/>
        <v>1650</v>
      </c>
      <c r="BV38" s="49"/>
      <c r="BW38" s="49"/>
      <c r="BX38" s="45">
        <f t="shared" si="107"/>
        <v>1650</v>
      </c>
      <c r="BZ38" s="24" t="s">
        <v>128</v>
      </c>
      <c r="CA38" s="23">
        <v>2240</v>
      </c>
      <c r="CB38" s="50">
        <f t="shared" si="70"/>
        <v>1650</v>
      </c>
      <c r="CC38" s="49"/>
      <c r="CD38" s="49"/>
      <c r="CE38" s="45">
        <f t="shared" si="108"/>
        <v>1650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49"/>
      <c r="F39" s="45">
        <f t="shared" si="97"/>
        <v>1300</v>
      </c>
      <c r="H39" s="24" t="s">
        <v>129</v>
      </c>
      <c r="I39" s="23">
        <v>2240</v>
      </c>
      <c r="J39" s="50">
        <f t="shared" si="60"/>
        <v>1300</v>
      </c>
      <c r="K39" s="49"/>
      <c r="L39" s="121"/>
      <c r="M39" s="45">
        <f t="shared" si="98"/>
        <v>1300</v>
      </c>
      <c r="O39" s="24" t="s">
        <v>129</v>
      </c>
      <c r="P39" s="23">
        <v>2240</v>
      </c>
      <c r="Q39" s="50">
        <f t="shared" si="61"/>
        <v>1300</v>
      </c>
      <c r="R39" s="49"/>
      <c r="S39" s="121"/>
      <c r="T39" s="45">
        <f t="shared" si="99"/>
        <v>1300</v>
      </c>
      <c r="V39" s="24" t="s">
        <v>129</v>
      </c>
      <c r="W39" s="23">
        <v>2240</v>
      </c>
      <c r="X39" s="50">
        <f t="shared" si="62"/>
        <v>1300</v>
      </c>
      <c r="Y39" s="49"/>
      <c r="Z39" s="121">
        <v>1300</v>
      </c>
      <c r="AA39" s="45">
        <f t="shared" si="100"/>
        <v>0</v>
      </c>
      <c r="AC39" s="24" t="s">
        <v>129</v>
      </c>
      <c r="AD39" s="23">
        <v>2240</v>
      </c>
      <c r="AE39" s="50">
        <f t="shared" si="63"/>
        <v>0</v>
      </c>
      <c r="AF39" s="49"/>
      <c r="AG39" s="121"/>
      <c r="AH39" s="45">
        <f t="shared" si="101"/>
        <v>0</v>
      </c>
      <c r="AJ39" s="24" t="s">
        <v>129</v>
      </c>
      <c r="AK39" s="23">
        <v>2240</v>
      </c>
      <c r="AL39" s="50">
        <f t="shared" si="64"/>
        <v>0</v>
      </c>
      <c r="AM39" s="49"/>
      <c r="AN39" s="121"/>
      <c r="AO39" s="45">
        <f t="shared" si="102"/>
        <v>0</v>
      </c>
      <c r="AQ39" s="24" t="s">
        <v>129</v>
      </c>
      <c r="AR39" s="23">
        <v>2240</v>
      </c>
      <c r="AS39" s="50">
        <f t="shared" si="65"/>
        <v>0</v>
      </c>
      <c r="AT39" s="49"/>
      <c r="AU39" s="121"/>
      <c r="AV39" s="45">
        <f t="shared" si="103"/>
        <v>0</v>
      </c>
      <c r="AX39" s="24" t="s">
        <v>129</v>
      </c>
      <c r="AY39" s="23">
        <v>2240</v>
      </c>
      <c r="AZ39" s="50">
        <f t="shared" si="66"/>
        <v>0</v>
      </c>
      <c r="BA39" s="49"/>
      <c r="BB39" s="49"/>
      <c r="BC39" s="45">
        <f t="shared" si="104"/>
        <v>0</v>
      </c>
      <c r="BE39" s="24" t="s">
        <v>129</v>
      </c>
      <c r="BF39" s="23">
        <v>2240</v>
      </c>
      <c r="BG39" s="50">
        <f t="shared" si="67"/>
        <v>0</v>
      </c>
      <c r="BH39" s="49"/>
      <c r="BI39" s="49"/>
      <c r="BJ39" s="45">
        <f t="shared" si="105"/>
        <v>0</v>
      </c>
      <c r="BL39" s="24" t="s">
        <v>129</v>
      </c>
      <c r="BM39" s="23">
        <v>2240</v>
      </c>
      <c r="BN39" s="50">
        <f t="shared" si="68"/>
        <v>0</v>
      </c>
      <c r="BO39" s="49"/>
      <c r="BP39" s="49"/>
      <c r="BQ39" s="45">
        <f t="shared" si="106"/>
        <v>0</v>
      </c>
      <c r="BS39" s="24" t="s">
        <v>129</v>
      </c>
      <c r="BT39" s="23">
        <v>2240</v>
      </c>
      <c r="BU39" s="50">
        <f t="shared" si="69"/>
        <v>0</v>
      </c>
      <c r="BV39" s="49"/>
      <c r="BW39" s="49"/>
      <c r="BX39" s="45">
        <f t="shared" si="107"/>
        <v>0</v>
      </c>
      <c r="BZ39" s="24" t="s">
        <v>129</v>
      </c>
      <c r="CA39" s="23">
        <v>2240</v>
      </c>
      <c r="CB39" s="50">
        <f t="shared" si="70"/>
        <v>0</v>
      </c>
      <c r="CC39" s="49"/>
      <c r="CD39" s="49"/>
      <c r="CE39" s="45">
        <f t="shared" si="108"/>
        <v>0</v>
      </c>
    </row>
    <row r="40" spans="1:83" s="27" customFormat="1" ht="15.75" customHeight="1" thickBot="1">
      <c r="A40" s="21" t="s">
        <v>41</v>
      </c>
      <c r="B40" s="16">
        <v>2240</v>
      </c>
      <c r="C40" s="49">
        <v>3405</v>
      </c>
      <c r="D40" s="49"/>
      <c r="E40" s="49"/>
      <c r="F40" s="45">
        <f t="shared" si="97"/>
        <v>3405</v>
      </c>
      <c r="H40" s="21" t="s">
        <v>41</v>
      </c>
      <c r="I40" s="16">
        <v>2240</v>
      </c>
      <c r="J40" s="50">
        <f t="shared" si="60"/>
        <v>3405</v>
      </c>
      <c r="K40" s="49"/>
      <c r="L40" s="121"/>
      <c r="M40" s="45">
        <f t="shared" si="98"/>
        <v>3405</v>
      </c>
      <c r="O40" s="21" t="s">
        <v>41</v>
      </c>
      <c r="P40" s="16">
        <v>2240</v>
      </c>
      <c r="Q40" s="50">
        <f t="shared" si="61"/>
        <v>3405</v>
      </c>
      <c r="R40" s="49"/>
      <c r="S40" s="121"/>
      <c r="T40" s="45">
        <f t="shared" si="99"/>
        <v>3405</v>
      </c>
      <c r="V40" s="21" t="s">
        <v>41</v>
      </c>
      <c r="W40" s="16">
        <v>2240</v>
      </c>
      <c r="X40" s="50">
        <f t="shared" si="62"/>
        <v>3405</v>
      </c>
      <c r="Y40" s="49"/>
      <c r="Z40" s="121"/>
      <c r="AA40" s="45">
        <f t="shared" si="100"/>
        <v>3405</v>
      </c>
      <c r="AC40" s="21" t="s">
        <v>41</v>
      </c>
      <c r="AD40" s="16">
        <v>2240</v>
      </c>
      <c r="AE40" s="50">
        <f t="shared" si="63"/>
        <v>3405</v>
      </c>
      <c r="AF40" s="49"/>
      <c r="AG40" s="121"/>
      <c r="AH40" s="45">
        <f t="shared" si="101"/>
        <v>3405</v>
      </c>
      <c r="AJ40" s="21" t="s">
        <v>41</v>
      </c>
      <c r="AK40" s="16">
        <v>2240</v>
      </c>
      <c r="AL40" s="50">
        <f t="shared" si="64"/>
        <v>3405</v>
      </c>
      <c r="AM40" s="49"/>
      <c r="AN40" s="121"/>
      <c r="AO40" s="45">
        <f t="shared" si="102"/>
        <v>3405</v>
      </c>
      <c r="AQ40" s="21" t="s">
        <v>41</v>
      </c>
      <c r="AR40" s="16">
        <v>2240</v>
      </c>
      <c r="AS40" s="50">
        <f t="shared" si="65"/>
        <v>3405</v>
      </c>
      <c r="AT40" s="49"/>
      <c r="AU40" s="121">
        <f>1740.48+999.6</f>
        <v>2740.08</v>
      </c>
      <c r="AV40" s="45">
        <f t="shared" si="103"/>
        <v>664.92000000000007</v>
      </c>
      <c r="AX40" s="21" t="s">
        <v>41</v>
      </c>
      <c r="AY40" s="16">
        <v>2240</v>
      </c>
      <c r="AZ40" s="50">
        <f t="shared" si="66"/>
        <v>664.92000000000007</v>
      </c>
      <c r="BA40" s="49"/>
      <c r="BB40" s="49"/>
      <c r="BC40" s="45">
        <f t="shared" si="104"/>
        <v>664.92000000000007</v>
      </c>
      <c r="BE40" s="21" t="s">
        <v>41</v>
      </c>
      <c r="BF40" s="16">
        <v>2240</v>
      </c>
      <c r="BG40" s="50">
        <f t="shared" si="67"/>
        <v>664.92000000000007</v>
      </c>
      <c r="BH40" s="49"/>
      <c r="BI40" s="49"/>
      <c r="BJ40" s="45">
        <f t="shared" si="105"/>
        <v>664.92000000000007</v>
      </c>
      <c r="BL40" s="21" t="s">
        <v>41</v>
      </c>
      <c r="BM40" s="16">
        <v>2240</v>
      </c>
      <c r="BN40" s="50">
        <f t="shared" si="68"/>
        <v>664.92000000000007</v>
      </c>
      <c r="BO40" s="49"/>
      <c r="BP40" s="49"/>
      <c r="BQ40" s="45">
        <f t="shared" si="106"/>
        <v>664.92000000000007</v>
      </c>
      <c r="BS40" s="21" t="s">
        <v>41</v>
      </c>
      <c r="BT40" s="16">
        <v>2240</v>
      </c>
      <c r="BU40" s="50">
        <f t="shared" si="69"/>
        <v>664.92000000000007</v>
      </c>
      <c r="BV40" s="49"/>
      <c r="BW40" s="49"/>
      <c r="BX40" s="45">
        <f t="shared" si="107"/>
        <v>664.92000000000007</v>
      </c>
      <c r="BZ40" s="21" t="s">
        <v>41</v>
      </c>
      <c r="CA40" s="16">
        <v>2240</v>
      </c>
      <c r="CB40" s="50">
        <f t="shared" si="70"/>
        <v>664.92000000000007</v>
      </c>
      <c r="CC40" s="49"/>
      <c r="CD40" s="49"/>
      <c r="CE40" s="45">
        <f t="shared" si="108"/>
        <v>664.92000000000007</v>
      </c>
    </row>
    <row r="41" spans="1:83" s="27" customFormat="1" ht="15.75" customHeight="1" thickBot="1">
      <c r="A41" s="21" t="s">
        <v>47</v>
      </c>
      <c r="B41" s="16">
        <v>2240</v>
      </c>
      <c r="C41" s="49">
        <v>2100</v>
      </c>
      <c r="D41" s="49"/>
      <c r="E41" s="49"/>
      <c r="F41" s="45">
        <f t="shared" si="97"/>
        <v>2100</v>
      </c>
      <c r="H41" s="21" t="s">
        <v>47</v>
      </c>
      <c r="I41" s="16">
        <v>2240</v>
      </c>
      <c r="J41" s="50">
        <f t="shared" si="60"/>
        <v>2100</v>
      </c>
      <c r="K41" s="49"/>
      <c r="L41" s="121"/>
      <c r="M41" s="45">
        <f t="shared" si="98"/>
        <v>2100</v>
      </c>
      <c r="O41" s="21" t="s">
        <v>47</v>
      </c>
      <c r="P41" s="16">
        <v>2240</v>
      </c>
      <c r="Q41" s="50">
        <f t="shared" si="61"/>
        <v>2100</v>
      </c>
      <c r="R41" s="49"/>
      <c r="S41" s="121"/>
      <c r="T41" s="45">
        <f t="shared" si="99"/>
        <v>2100</v>
      </c>
      <c r="V41" s="21" t="s">
        <v>47</v>
      </c>
      <c r="W41" s="16">
        <v>2240</v>
      </c>
      <c r="X41" s="50">
        <f t="shared" si="62"/>
        <v>2100</v>
      </c>
      <c r="Y41" s="49"/>
      <c r="Z41" s="121"/>
      <c r="AA41" s="45">
        <f t="shared" si="100"/>
        <v>2100</v>
      </c>
      <c r="AC41" s="21" t="s">
        <v>47</v>
      </c>
      <c r="AD41" s="16">
        <v>2240</v>
      </c>
      <c r="AE41" s="50">
        <f t="shared" si="63"/>
        <v>2100</v>
      </c>
      <c r="AF41" s="49"/>
      <c r="AG41" s="121"/>
      <c r="AH41" s="45">
        <f t="shared" si="101"/>
        <v>2100</v>
      </c>
      <c r="AJ41" s="21" t="s">
        <v>47</v>
      </c>
      <c r="AK41" s="16">
        <v>2240</v>
      </c>
      <c r="AL41" s="50">
        <f t="shared" si="64"/>
        <v>2100</v>
      </c>
      <c r="AM41" s="49"/>
      <c r="AN41" s="121"/>
      <c r="AO41" s="45">
        <f t="shared" si="102"/>
        <v>2100</v>
      </c>
      <c r="AQ41" s="21" t="s">
        <v>47</v>
      </c>
      <c r="AR41" s="16">
        <v>2240</v>
      </c>
      <c r="AS41" s="50">
        <f t="shared" si="65"/>
        <v>2100</v>
      </c>
      <c r="AT41" s="49"/>
      <c r="AU41" s="121"/>
      <c r="AV41" s="45">
        <f t="shared" si="103"/>
        <v>2100</v>
      </c>
      <c r="AX41" s="21" t="s">
        <v>47</v>
      </c>
      <c r="AY41" s="16">
        <v>2240</v>
      </c>
      <c r="AZ41" s="50">
        <f t="shared" si="66"/>
        <v>2100</v>
      </c>
      <c r="BA41" s="49"/>
      <c r="BB41" s="49"/>
      <c r="BC41" s="45">
        <f t="shared" si="104"/>
        <v>2100</v>
      </c>
      <c r="BE41" s="21" t="s">
        <v>47</v>
      </c>
      <c r="BF41" s="16">
        <v>2240</v>
      </c>
      <c r="BG41" s="50">
        <f t="shared" si="67"/>
        <v>2100</v>
      </c>
      <c r="BH41" s="49"/>
      <c r="BI41" s="49"/>
      <c r="BJ41" s="45">
        <f t="shared" si="105"/>
        <v>2100</v>
      </c>
      <c r="BL41" s="21" t="s">
        <v>47</v>
      </c>
      <c r="BM41" s="16">
        <v>2240</v>
      </c>
      <c r="BN41" s="50">
        <f t="shared" si="68"/>
        <v>2100</v>
      </c>
      <c r="BO41" s="49"/>
      <c r="BP41" s="49"/>
      <c r="BQ41" s="45">
        <f t="shared" si="106"/>
        <v>2100</v>
      </c>
      <c r="BS41" s="21" t="s">
        <v>47</v>
      </c>
      <c r="BT41" s="16">
        <v>2240</v>
      </c>
      <c r="BU41" s="50">
        <f t="shared" si="69"/>
        <v>2100</v>
      </c>
      <c r="BV41" s="49"/>
      <c r="BW41" s="49"/>
      <c r="BX41" s="45">
        <f t="shared" si="107"/>
        <v>2100</v>
      </c>
      <c r="BZ41" s="21" t="s">
        <v>47</v>
      </c>
      <c r="CA41" s="16">
        <v>2240</v>
      </c>
      <c r="CB41" s="50">
        <f t="shared" si="70"/>
        <v>2100</v>
      </c>
      <c r="CC41" s="49"/>
      <c r="CD41" s="49"/>
      <c r="CE41" s="45">
        <f t="shared" si="108"/>
        <v>2100</v>
      </c>
    </row>
    <row r="42" spans="1:83" s="27" customFormat="1" ht="15.75" customHeight="1" thickBot="1">
      <c r="A42" s="21" t="s">
        <v>45</v>
      </c>
      <c r="B42" s="16">
        <v>2240</v>
      </c>
      <c r="C42" s="49">
        <v>970</v>
      </c>
      <c r="D42" s="49"/>
      <c r="E42" s="49"/>
      <c r="F42" s="45">
        <f t="shared" si="97"/>
        <v>970</v>
      </c>
      <c r="H42" s="21" t="s">
        <v>45</v>
      </c>
      <c r="I42" s="16">
        <v>2240</v>
      </c>
      <c r="J42" s="50">
        <f t="shared" si="60"/>
        <v>970</v>
      </c>
      <c r="K42" s="49"/>
      <c r="L42" s="121">
        <v>970</v>
      </c>
      <c r="M42" s="45">
        <f t="shared" si="98"/>
        <v>0</v>
      </c>
      <c r="O42" s="21" t="s">
        <v>45</v>
      </c>
      <c r="P42" s="16">
        <v>2240</v>
      </c>
      <c r="Q42" s="50">
        <f t="shared" si="61"/>
        <v>0</v>
      </c>
      <c r="R42" s="49"/>
      <c r="S42" s="121"/>
      <c r="T42" s="45">
        <f t="shared" si="99"/>
        <v>0</v>
      </c>
      <c r="V42" s="21" t="s">
        <v>45</v>
      </c>
      <c r="W42" s="16">
        <v>2240</v>
      </c>
      <c r="X42" s="50">
        <f t="shared" si="62"/>
        <v>0</v>
      </c>
      <c r="Y42" s="49"/>
      <c r="Z42" s="121"/>
      <c r="AA42" s="45">
        <f t="shared" si="100"/>
        <v>0</v>
      </c>
      <c r="AC42" s="21" t="s">
        <v>45</v>
      </c>
      <c r="AD42" s="16">
        <v>2240</v>
      </c>
      <c r="AE42" s="50">
        <f t="shared" si="63"/>
        <v>0</v>
      </c>
      <c r="AF42" s="49"/>
      <c r="AG42" s="121"/>
      <c r="AH42" s="45">
        <f t="shared" si="101"/>
        <v>0</v>
      </c>
      <c r="AJ42" s="21" t="s">
        <v>45</v>
      </c>
      <c r="AK42" s="16">
        <v>2240</v>
      </c>
      <c r="AL42" s="50">
        <f t="shared" si="64"/>
        <v>0</v>
      </c>
      <c r="AM42" s="49"/>
      <c r="AN42" s="121"/>
      <c r="AO42" s="45">
        <f t="shared" si="102"/>
        <v>0</v>
      </c>
      <c r="AQ42" s="21" t="s">
        <v>45</v>
      </c>
      <c r="AR42" s="16">
        <v>2240</v>
      </c>
      <c r="AS42" s="50">
        <f t="shared" si="65"/>
        <v>0</v>
      </c>
      <c r="AT42" s="49"/>
      <c r="AU42" s="121"/>
      <c r="AV42" s="45">
        <f t="shared" si="103"/>
        <v>0</v>
      </c>
      <c r="AX42" s="21" t="s">
        <v>45</v>
      </c>
      <c r="AY42" s="16">
        <v>2240</v>
      </c>
      <c r="AZ42" s="50">
        <f t="shared" si="66"/>
        <v>0</v>
      </c>
      <c r="BA42" s="49"/>
      <c r="BB42" s="49"/>
      <c r="BC42" s="45">
        <f t="shared" si="104"/>
        <v>0</v>
      </c>
      <c r="BE42" s="21" t="s">
        <v>45</v>
      </c>
      <c r="BF42" s="16">
        <v>2240</v>
      </c>
      <c r="BG42" s="50">
        <f t="shared" si="67"/>
        <v>0</v>
      </c>
      <c r="BH42" s="49"/>
      <c r="BI42" s="49"/>
      <c r="BJ42" s="45">
        <f t="shared" si="105"/>
        <v>0</v>
      </c>
      <c r="BL42" s="21" t="s">
        <v>45</v>
      </c>
      <c r="BM42" s="16">
        <v>2240</v>
      </c>
      <c r="BN42" s="50">
        <f t="shared" si="68"/>
        <v>0</v>
      </c>
      <c r="BO42" s="49"/>
      <c r="BP42" s="49"/>
      <c r="BQ42" s="45">
        <f t="shared" si="106"/>
        <v>0</v>
      </c>
      <c r="BS42" s="21" t="s">
        <v>45</v>
      </c>
      <c r="BT42" s="16">
        <v>2240</v>
      </c>
      <c r="BU42" s="50">
        <f t="shared" si="69"/>
        <v>0</v>
      </c>
      <c r="BV42" s="49"/>
      <c r="BW42" s="49"/>
      <c r="BX42" s="45">
        <f t="shared" si="107"/>
        <v>0</v>
      </c>
      <c r="BZ42" s="21" t="s">
        <v>45</v>
      </c>
      <c r="CA42" s="16">
        <v>2240</v>
      </c>
      <c r="CB42" s="50">
        <f t="shared" si="70"/>
        <v>0</v>
      </c>
      <c r="CC42" s="49"/>
      <c r="CD42" s="49"/>
      <c r="CE42" s="45">
        <f t="shared" si="108"/>
        <v>0</v>
      </c>
    </row>
    <row r="43" spans="1:83" s="27" customFormat="1" ht="15.75" customHeight="1" thickBot="1">
      <c r="A43" s="21" t="s">
        <v>43</v>
      </c>
      <c r="B43" s="16">
        <v>2240</v>
      </c>
      <c r="C43" s="49">
        <v>2465</v>
      </c>
      <c r="D43" s="49"/>
      <c r="E43" s="49"/>
      <c r="F43" s="45">
        <f t="shared" si="97"/>
        <v>2465</v>
      </c>
      <c r="H43" s="21" t="s">
        <v>43</v>
      </c>
      <c r="I43" s="16">
        <v>2240</v>
      </c>
      <c r="J43" s="50">
        <f t="shared" si="60"/>
        <v>2465</v>
      </c>
      <c r="K43" s="49"/>
      <c r="L43" s="121"/>
      <c r="M43" s="45">
        <f t="shared" si="98"/>
        <v>2465</v>
      </c>
      <c r="O43" s="21" t="s">
        <v>43</v>
      </c>
      <c r="P43" s="16">
        <v>2240</v>
      </c>
      <c r="Q43" s="50">
        <f t="shared" si="61"/>
        <v>2465</v>
      </c>
      <c r="R43" s="49"/>
      <c r="S43" s="121"/>
      <c r="T43" s="45">
        <f t="shared" si="99"/>
        <v>2465</v>
      </c>
      <c r="V43" s="21" t="s">
        <v>43</v>
      </c>
      <c r="W43" s="16">
        <v>2240</v>
      </c>
      <c r="X43" s="50">
        <f t="shared" si="62"/>
        <v>2465</v>
      </c>
      <c r="Y43" s="49"/>
      <c r="Z43" s="121"/>
      <c r="AA43" s="45">
        <f t="shared" si="100"/>
        <v>2465</v>
      </c>
      <c r="AC43" s="21" t="s">
        <v>43</v>
      </c>
      <c r="AD43" s="16">
        <v>2240</v>
      </c>
      <c r="AE43" s="50">
        <f t="shared" si="63"/>
        <v>2465</v>
      </c>
      <c r="AF43" s="49"/>
      <c r="AG43" s="121"/>
      <c r="AH43" s="45">
        <f t="shared" si="101"/>
        <v>2465</v>
      </c>
      <c r="AJ43" s="21" t="s">
        <v>43</v>
      </c>
      <c r="AK43" s="16">
        <v>2240</v>
      </c>
      <c r="AL43" s="50">
        <f t="shared" si="64"/>
        <v>2465</v>
      </c>
      <c r="AM43" s="49"/>
      <c r="AN43" s="121"/>
      <c r="AO43" s="45">
        <f t="shared" si="102"/>
        <v>2465</v>
      </c>
      <c r="AQ43" s="21" t="s">
        <v>43</v>
      </c>
      <c r="AR43" s="16">
        <v>2240</v>
      </c>
      <c r="AS43" s="50">
        <f t="shared" si="65"/>
        <v>2465</v>
      </c>
      <c r="AT43" s="49"/>
      <c r="AU43" s="121">
        <v>2465</v>
      </c>
      <c r="AV43" s="45">
        <f t="shared" si="103"/>
        <v>0</v>
      </c>
      <c r="AX43" s="21" t="s">
        <v>43</v>
      </c>
      <c r="AY43" s="16">
        <v>2240</v>
      </c>
      <c r="AZ43" s="50">
        <f t="shared" si="66"/>
        <v>0</v>
      </c>
      <c r="BA43" s="49"/>
      <c r="BB43" s="49"/>
      <c r="BC43" s="45">
        <f t="shared" si="104"/>
        <v>0</v>
      </c>
      <c r="BE43" s="21" t="s">
        <v>43</v>
      </c>
      <c r="BF43" s="16">
        <v>2240</v>
      </c>
      <c r="BG43" s="50">
        <f t="shared" si="67"/>
        <v>0</v>
      </c>
      <c r="BH43" s="49"/>
      <c r="BI43" s="49"/>
      <c r="BJ43" s="45">
        <f t="shared" si="105"/>
        <v>0</v>
      </c>
      <c r="BL43" s="21" t="s">
        <v>43</v>
      </c>
      <c r="BM43" s="16">
        <v>2240</v>
      </c>
      <c r="BN43" s="50">
        <f t="shared" si="68"/>
        <v>0</v>
      </c>
      <c r="BO43" s="49"/>
      <c r="BP43" s="49"/>
      <c r="BQ43" s="45">
        <f t="shared" si="106"/>
        <v>0</v>
      </c>
      <c r="BS43" s="21" t="s">
        <v>43</v>
      </c>
      <c r="BT43" s="16">
        <v>2240</v>
      </c>
      <c r="BU43" s="50">
        <f t="shared" si="69"/>
        <v>0</v>
      </c>
      <c r="BV43" s="49"/>
      <c r="BW43" s="49"/>
      <c r="BX43" s="45">
        <f t="shared" si="107"/>
        <v>0</v>
      </c>
      <c r="BZ43" s="21" t="s">
        <v>43</v>
      </c>
      <c r="CA43" s="16">
        <v>2240</v>
      </c>
      <c r="CB43" s="50">
        <f t="shared" si="70"/>
        <v>0</v>
      </c>
      <c r="CC43" s="49"/>
      <c r="CD43" s="49"/>
      <c r="CE43" s="45">
        <f t="shared" si="108"/>
        <v>0</v>
      </c>
    </row>
    <row r="44" spans="1:83" s="27" customFormat="1" ht="15.75" customHeight="1" thickBot="1">
      <c r="A44" s="21" t="s">
        <v>37</v>
      </c>
      <c r="B44" s="16">
        <v>2240</v>
      </c>
      <c r="C44" s="49">
        <v>7560</v>
      </c>
      <c r="D44" s="49"/>
      <c r="E44" s="49"/>
      <c r="F44" s="45">
        <f t="shared" si="97"/>
        <v>7560</v>
      </c>
      <c r="H44" s="21" t="s">
        <v>37</v>
      </c>
      <c r="I44" s="16">
        <v>2240</v>
      </c>
      <c r="J44" s="50">
        <f t="shared" si="60"/>
        <v>7560</v>
      </c>
      <c r="K44" s="49"/>
      <c r="L44" s="121">
        <v>385.22</v>
      </c>
      <c r="M44" s="45">
        <f t="shared" si="98"/>
        <v>7174.78</v>
      </c>
      <c r="O44" s="21" t="s">
        <v>37</v>
      </c>
      <c r="P44" s="16">
        <v>2240</v>
      </c>
      <c r="Q44" s="50">
        <f t="shared" si="61"/>
        <v>7174.78</v>
      </c>
      <c r="R44" s="49"/>
      <c r="S44" s="121">
        <v>559</v>
      </c>
      <c r="T44" s="45">
        <f t="shared" si="99"/>
        <v>6615.78</v>
      </c>
      <c r="V44" s="21" t="s">
        <v>37</v>
      </c>
      <c r="W44" s="16">
        <v>2240</v>
      </c>
      <c r="X44" s="50">
        <f t="shared" si="62"/>
        <v>6615.78</v>
      </c>
      <c r="Y44" s="49"/>
      <c r="Z44" s="121">
        <v>1735.22</v>
      </c>
      <c r="AA44" s="45">
        <f t="shared" si="100"/>
        <v>4880.5599999999995</v>
      </c>
      <c r="AC44" s="21" t="s">
        <v>37</v>
      </c>
      <c r="AD44" s="16">
        <v>2240</v>
      </c>
      <c r="AE44" s="50">
        <f t="shared" si="63"/>
        <v>4880.5599999999995</v>
      </c>
      <c r="AF44" s="49"/>
      <c r="AG44" s="121">
        <v>463.88</v>
      </c>
      <c r="AH44" s="45">
        <f t="shared" si="101"/>
        <v>4416.6799999999994</v>
      </c>
      <c r="AJ44" s="21" t="s">
        <v>37</v>
      </c>
      <c r="AK44" s="16">
        <v>2240</v>
      </c>
      <c r="AL44" s="50">
        <f t="shared" si="64"/>
        <v>4416.6799999999994</v>
      </c>
      <c r="AM44" s="49"/>
      <c r="AN44" s="121"/>
      <c r="AO44" s="45">
        <f t="shared" si="102"/>
        <v>4416.6799999999994</v>
      </c>
      <c r="AQ44" s="21" t="s">
        <v>37</v>
      </c>
      <c r="AR44" s="16">
        <v>2240</v>
      </c>
      <c r="AS44" s="50">
        <f t="shared" si="65"/>
        <v>4416.6799999999994</v>
      </c>
      <c r="AT44" s="49"/>
      <c r="AU44" s="121"/>
      <c r="AV44" s="45">
        <f t="shared" si="103"/>
        <v>4416.6799999999994</v>
      </c>
      <c r="AX44" s="21" t="s">
        <v>37</v>
      </c>
      <c r="AY44" s="16">
        <v>2240</v>
      </c>
      <c r="AZ44" s="50">
        <f t="shared" si="66"/>
        <v>4416.6799999999994</v>
      </c>
      <c r="BA44" s="49"/>
      <c r="BB44" s="49"/>
      <c r="BC44" s="45">
        <f t="shared" si="104"/>
        <v>4416.6799999999994</v>
      </c>
      <c r="BE44" s="21" t="s">
        <v>37</v>
      </c>
      <c r="BF44" s="16">
        <v>2240</v>
      </c>
      <c r="BG44" s="50">
        <f t="shared" si="67"/>
        <v>4416.6799999999994</v>
      </c>
      <c r="BH44" s="49"/>
      <c r="BI44" s="49"/>
      <c r="BJ44" s="45">
        <f t="shared" si="105"/>
        <v>4416.6799999999994</v>
      </c>
      <c r="BL44" s="21" t="s">
        <v>37</v>
      </c>
      <c r="BM44" s="16">
        <v>2240</v>
      </c>
      <c r="BN44" s="50">
        <f t="shared" si="68"/>
        <v>4416.6799999999994</v>
      </c>
      <c r="BO44" s="49"/>
      <c r="BP44" s="49"/>
      <c r="BQ44" s="45">
        <f t="shared" si="106"/>
        <v>4416.6799999999994</v>
      </c>
      <c r="BS44" s="21" t="s">
        <v>37</v>
      </c>
      <c r="BT44" s="16">
        <v>2240</v>
      </c>
      <c r="BU44" s="50">
        <f t="shared" si="69"/>
        <v>4416.6799999999994</v>
      </c>
      <c r="BV44" s="49"/>
      <c r="BW44" s="49"/>
      <c r="BX44" s="45">
        <f t="shared" si="107"/>
        <v>4416.6799999999994</v>
      </c>
      <c r="BZ44" s="21" t="s">
        <v>37</v>
      </c>
      <c r="CA44" s="16">
        <v>2240</v>
      </c>
      <c r="CB44" s="50">
        <f t="shared" si="70"/>
        <v>4416.6799999999994</v>
      </c>
      <c r="CC44" s="49"/>
      <c r="CD44" s="49"/>
      <c r="CE44" s="45">
        <f t="shared" si="108"/>
        <v>4416.6799999999994</v>
      </c>
    </row>
    <row r="45" spans="1:83" s="88" customFormat="1" ht="15.75" customHeight="1" thickBot="1">
      <c r="A45" s="34" t="s">
        <v>143</v>
      </c>
      <c r="B45" s="16">
        <v>2240</v>
      </c>
      <c r="C45" s="49"/>
      <c r="D45" s="49"/>
      <c r="E45" s="49"/>
      <c r="F45" s="45">
        <f t="shared" si="97"/>
        <v>0</v>
      </c>
      <c r="H45" s="34" t="s">
        <v>143</v>
      </c>
      <c r="I45" s="16">
        <v>2240</v>
      </c>
      <c r="J45" s="50">
        <f t="shared" si="60"/>
        <v>0</v>
      </c>
      <c r="K45" s="49"/>
      <c r="L45" s="121"/>
      <c r="M45" s="45">
        <f t="shared" si="98"/>
        <v>0</v>
      </c>
      <c r="O45" s="34" t="s">
        <v>143</v>
      </c>
      <c r="P45" s="16">
        <v>2240</v>
      </c>
      <c r="Q45" s="41">
        <f t="shared" si="61"/>
        <v>0</v>
      </c>
      <c r="R45" s="49"/>
      <c r="S45" s="121"/>
      <c r="T45" s="45">
        <f t="shared" si="99"/>
        <v>0</v>
      </c>
      <c r="V45" s="34" t="s">
        <v>143</v>
      </c>
      <c r="W45" s="16">
        <v>2240</v>
      </c>
      <c r="X45" s="50">
        <f t="shared" si="62"/>
        <v>0</v>
      </c>
      <c r="Y45" s="49"/>
      <c r="Z45" s="121"/>
      <c r="AA45" s="45">
        <f t="shared" si="100"/>
        <v>0</v>
      </c>
      <c r="AC45" s="34" t="s">
        <v>143</v>
      </c>
      <c r="AD45" s="16">
        <v>2240</v>
      </c>
      <c r="AE45" s="50">
        <f t="shared" si="63"/>
        <v>0</v>
      </c>
      <c r="AF45" s="49"/>
      <c r="AG45" s="121"/>
      <c r="AH45" s="45">
        <f t="shared" si="101"/>
        <v>0</v>
      </c>
      <c r="AJ45" s="34" t="s">
        <v>143</v>
      </c>
      <c r="AK45" s="16">
        <v>2240</v>
      </c>
      <c r="AL45" s="50">
        <f t="shared" si="64"/>
        <v>0</v>
      </c>
      <c r="AM45" s="49"/>
      <c r="AN45" s="121"/>
      <c r="AO45" s="45">
        <f t="shared" si="102"/>
        <v>0</v>
      </c>
      <c r="AQ45" s="34" t="s">
        <v>143</v>
      </c>
      <c r="AR45" s="16">
        <v>2240</v>
      </c>
      <c r="AS45" s="50">
        <f t="shared" si="65"/>
        <v>0</v>
      </c>
      <c r="AT45" s="49"/>
      <c r="AU45" s="121"/>
      <c r="AV45" s="45">
        <f t="shared" si="103"/>
        <v>0</v>
      </c>
      <c r="AX45" s="34" t="s">
        <v>143</v>
      </c>
      <c r="AY45" s="16">
        <v>2240</v>
      </c>
      <c r="AZ45" s="50">
        <f t="shared" si="66"/>
        <v>0</v>
      </c>
      <c r="BA45" s="49"/>
      <c r="BB45" s="49"/>
      <c r="BC45" s="45">
        <f t="shared" si="104"/>
        <v>0</v>
      </c>
      <c r="BE45" s="34" t="s">
        <v>143</v>
      </c>
      <c r="BF45" s="16">
        <v>2240</v>
      </c>
      <c r="BG45" s="50">
        <f t="shared" si="67"/>
        <v>0</v>
      </c>
      <c r="BH45" s="49"/>
      <c r="BI45" s="49"/>
      <c r="BJ45" s="45">
        <f t="shared" si="105"/>
        <v>0</v>
      </c>
      <c r="BL45" s="34" t="s">
        <v>143</v>
      </c>
      <c r="BM45" s="16">
        <v>2240</v>
      </c>
      <c r="BN45" s="50">
        <f t="shared" si="68"/>
        <v>0</v>
      </c>
      <c r="BO45" s="49"/>
      <c r="BP45" s="49"/>
      <c r="BQ45" s="45">
        <f t="shared" si="106"/>
        <v>0</v>
      </c>
      <c r="BS45" s="34" t="s">
        <v>143</v>
      </c>
      <c r="BT45" s="16">
        <v>2240</v>
      </c>
      <c r="BU45" s="50">
        <f t="shared" si="69"/>
        <v>0</v>
      </c>
      <c r="BV45" s="49"/>
      <c r="BW45" s="49"/>
      <c r="BX45" s="45">
        <f t="shared" si="107"/>
        <v>0</v>
      </c>
      <c r="BZ45" s="34" t="s">
        <v>143</v>
      </c>
      <c r="CA45" s="16">
        <v>2240</v>
      </c>
      <c r="CB45" s="50">
        <f t="shared" si="70"/>
        <v>0</v>
      </c>
      <c r="CC45" s="49"/>
      <c r="CD45" s="49"/>
      <c r="CE45" s="45">
        <f t="shared" si="108"/>
        <v>0</v>
      </c>
    </row>
    <row r="46" spans="1:83" s="88" customFormat="1" ht="15.75" customHeight="1" thickBot="1">
      <c r="A46" s="34" t="s">
        <v>144</v>
      </c>
      <c r="B46" s="16">
        <v>2240</v>
      </c>
      <c r="C46" s="49"/>
      <c r="D46" s="49"/>
      <c r="E46" s="49"/>
      <c r="F46" s="45">
        <f t="shared" si="97"/>
        <v>0</v>
      </c>
      <c r="H46" s="34" t="s">
        <v>144</v>
      </c>
      <c r="I46" s="16">
        <v>2240</v>
      </c>
      <c r="J46" s="50">
        <f t="shared" si="60"/>
        <v>0</v>
      </c>
      <c r="K46" s="49"/>
      <c r="L46" s="121"/>
      <c r="M46" s="45">
        <f t="shared" si="98"/>
        <v>0</v>
      </c>
      <c r="O46" s="34" t="s">
        <v>144</v>
      </c>
      <c r="P46" s="16">
        <v>2240</v>
      </c>
      <c r="Q46" s="41">
        <f t="shared" si="61"/>
        <v>0</v>
      </c>
      <c r="R46" s="49"/>
      <c r="S46" s="121"/>
      <c r="T46" s="45">
        <f t="shared" si="99"/>
        <v>0</v>
      </c>
      <c r="V46" s="34" t="s">
        <v>144</v>
      </c>
      <c r="W46" s="16">
        <v>2240</v>
      </c>
      <c r="X46" s="50">
        <f t="shared" si="62"/>
        <v>0</v>
      </c>
      <c r="Y46" s="49"/>
      <c r="Z46" s="121"/>
      <c r="AA46" s="45">
        <f t="shared" si="100"/>
        <v>0</v>
      </c>
      <c r="AC46" s="34" t="s">
        <v>144</v>
      </c>
      <c r="AD46" s="16">
        <v>2240</v>
      </c>
      <c r="AE46" s="50">
        <f t="shared" si="63"/>
        <v>0</v>
      </c>
      <c r="AF46" s="49"/>
      <c r="AG46" s="121"/>
      <c r="AH46" s="45">
        <f t="shared" si="101"/>
        <v>0</v>
      </c>
      <c r="AJ46" s="34" t="s">
        <v>144</v>
      </c>
      <c r="AK46" s="16">
        <v>2240</v>
      </c>
      <c r="AL46" s="50">
        <f t="shared" si="64"/>
        <v>0</v>
      </c>
      <c r="AM46" s="49"/>
      <c r="AN46" s="121"/>
      <c r="AO46" s="45">
        <f t="shared" si="102"/>
        <v>0</v>
      </c>
      <c r="AQ46" s="34" t="s">
        <v>144</v>
      </c>
      <c r="AR46" s="16">
        <v>2240</v>
      </c>
      <c r="AS46" s="50">
        <f t="shared" si="65"/>
        <v>0</v>
      </c>
      <c r="AT46" s="49"/>
      <c r="AU46" s="121"/>
      <c r="AV46" s="45">
        <f t="shared" si="103"/>
        <v>0</v>
      </c>
      <c r="AX46" s="34" t="s">
        <v>144</v>
      </c>
      <c r="AY46" s="16">
        <v>2240</v>
      </c>
      <c r="AZ46" s="50">
        <f t="shared" si="66"/>
        <v>0</v>
      </c>
      <c r="BA46" s="49"/>
      <c r="BB46" s="49"/>
      <c r="BC46" s="45">
        <f t="shared" si="104"/>
        <v>0</v>
      </c>
      <c r="BE46" s="34" t="s">
        <v>144</v>
      </c>
      <c r="BF46" s="16">
        <v>2240</v>
      </c>
      <c r="BG46" s="50">
        <f t="shared" si="67"/>
        <v>0</v>
      </c>
      <c r="BH46" s="49"/>
      <c r="BI46" s="49"/>
      <c r="BJ46" s="45">
        <f t="shared" si="105"/>
        <v>0</v>
      </c>
      <c r="BL46" s="34" t="s">
        <v>144</v>
      </c>
      <c r="BM46" s="16">
        <v>2240</v>
      </c>
      <c r="BN46" s="50">
        <f t="shared" si="68"/>
        <v>0</v>
      </c>
      <c r="BO46" s="49"/>
      <c r="BP46" s="49"/>
      <c r="BQ46" s="45">
        <f t="shared" si="106"/>
        <v>0</v>
      </c>
      <c r="BS46" s="34" t="s">
        <v>144</v>
      </c>
      <c r="BT46" s="16">
        <v>2240</v>
      </c>
      <c r="BU46" s="50">
        <f t="shared" si="69"/>
        <v>0</v>
      </c>
      <c r="BV46" s="49"/>
      <c r="BW46" s="49"/>
      <c r="BX46" s="45">
        <f t="shared" si="107"/>
        <v>0</v>
      </c>
      <c r="BZ46" s="34" t="s">
        <v>144</v>
      </c>
      <c r="CA46" s="16">
        <v>2240</v>
      </c>
      <c r="CB46" s="50">
        <f t="shared" si="70"/>
        <v>0</v>
      </c>
      <c r="CC46" s="49"/>
      <c r="CD46" s="49"/>
      <c r="CE46" s="45">
        <f t="shared" si="108"/>
        <v>0</v>
      </c>
    </row>
    <row r="47" spans="1:83" s="88" customFormat="1" ht="15.75" customHeight="1" thickBot="1">
      <c r="A47" s="89" t="s">
        <v>146</v>
      </c>
      <c r="B47" s="23">
        <v>2240</v>
      </c>
      <c r="C47" s="49"/>
      <c r="D47" s="49"/>
      <c r="E47" s="49"/>
      <c r="F47" s="45">
        <f t="shared" si="97"/>
        <v>0</v>
      </c>
      <c r="H47" s="89" t="s">
        <v>146</v>
      </c>
      <c r="I47" s="23">
        <v>2240</v>
      </c>
      <c r="J47" s="50">
        <f t="shared" si="60"/>
        <v>0</v>
      </c>
      <c r="K47" s="49"/>
      <c r="L47" s="121"/>
      <c r="M47" s="45">
        <f t="shared" si="98"/>
        <v>0</v>
      </c>
      <c r="O47" s="89" t="s">
        <v>146</v>
      </c>
      <c r="P47" s="23">
        <v>2240</v>
      </c>
      <c r="Q47" s="90"/>
      <c r="R47" s="49"/>
      <c r="S47" s="121"/>
      <c r="T47" s="31"/>
      <c r="V47" s="89" t="s">
        <v>146</v>
      </c>
      <c r="W47" s="23">
        <v>2240</v>
      </c>
      <c r="X47" s="50">
        <f t="shared" si="62"/>
        <v>0</v>
      </c>
      <c r="Y47" s="49"/>
      <c r="Z47" s="121"/>
      <c r="AA47" s="45">
        <f t="shared" si="100"/>
        <v>0</v>
      </c>
      <c r="AC47" s="89" t="s">
        <v>146</v>
      </c>
      <c r="AD47" s="23">
        <v>2240</v>
      </c>
      <c r="AE47" s="50">
        <f t="shared" si="63"/>
        <v>0</v>
      </c>
      <c r="AF47" s="49"/>
      <c r="AG47" s="121"/>
      <c r="AH47" s="45">
        <f t="shared" si="101"/>
        <v>0</v>
      </c>
      <c r="AJ47" s="89" t="s">
        <v>146</v>
      </c>
      <c r="AK47" s="23">
        <v>2240</v>
      </c>
      <c r="AL47" s="50">
        <f t="shared" si="64"/>
        <v>0</v>
      </c>
      <c r="AM47" s="49"/>
      <c r="AN47" s="121"/>
      <c r="AO47" s="45">
        <f t="shared" si="102"/>
        <v>0</v>
      </c>
      <c r="AQ47" s="89" t="s">
        <v>146</v>
      </c>
      <c r="AR47" s="23">
        <v>2240</v>
      </c>
      <c r="AS47" s="50">
        <f t="shared" si="65"/>
        <v>0</v>
      </c>
      <c r="AT47" s="49"/>
      <c r="AU47" s="121"/>
      <c r="AV47" s="45">
        <f t="shared" si="103"/>
        <v>0</v>
      </c>
      <c r="AX47" s="89" t="s">
        <v>146</v>
      </c>
      <c r="AY47" s="23">
        <v>2240</v>
      </c>
      <c r="AZ47" s="50">
        <f t="shared" si="66"/>
        <v>0</v>
      </c>
      <c r="BA47" s="49"/>
      <c r="BB47" s="49"/>
      <c r="BC47" s="45">
        <f t="shared" si="104"/>
        <v>0</v>
      </c>
      <c r="BE47" s="89" t="s">
        <v>146</v>
      </c>
      <c r="BF47" s="23">
        <v>2240</v>
      </c>
      <c r="BG47" s="50">
        <f t="shared" si="67"/>
        <v>0</v>
      </c>
      <c r="BH47" s="49"/>
      <c r="BI47" s="49"/>
      <c r="BJ47" s="45">
        <f t="shared" si="105"/>
        <v>0</v>
      </c>
      <c r="BL47" s="89" t="s">
        <v>146</v>
      </c>
      <c r="BM47" s="23">
        <v>2240</v>
      </c>
      <c r="BN47" s="50">
        <f t="shared" si="68"/>
        <v>0</v>
      </c>
      <c r="BO47" s="49"/>
      <c r="BP47" s="49"/>
      <c r="BQ47" s="45">
        <f t="shared" si="106"/>
        <v>0</v>
      </c>
      <c r="BS47" s="89" t="s">
        <v>146</v>
      </c>
      <c r="BT47" s="23">
        <v>2240</v>
      </c>
      <c r="BU47" s="50">
        <f t="shared" si="69"/>
        <v>0</v>
      </c>
      <c r="BV47" s="49"/>
      <c r="BW47" s="49"/>
      <c r="BX47" s="45">
        <f t="shared" si="107"/>
        <v>0</v>
      </c>
      <c r="BZ47" s="89" t="s">
        <v>146</v>
      </c>
      <c r="CA47" s="23">
        <v>2240</v>
      </c>
      <c r="CB47" s="50">
        <f t="shared" si="70"/>
        <v>0</v>
      </c>
      <c r="CC47" s="49"/>
      <c r="CD47" s="49"/>
      <c r="CE47" s="31"/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48"/>
      <c r="F48" s="45">
        <f t="shared" si="97"/>
        <v>0</v>
      </c>
      <c r="H48" s="21" t="s">
        <v>34</v>
      </c>
      <c r="I48" s="16">
        <v>2240</v>
      </c>
      <c r="J48" s="50">
        <f t="shared" si="60"/>
        <v>0</v>
      </c>
      <c r="K48" s="48"/>
      <c r="L48" s="121"/>
      <c r="M48" s="45">
        <f t="shared" si="98"/>
        <v>0</v>
      </c>
      <c r="O48" s="21" t="s">
        <v>34</v>
      </c>
      <c r="P48" s="16">
        <v>2240</v>
      </c>
      <c r="Q48" s="50">
        <f t="shared" si="61"/>
        <v>0</v>
      </c>
      <c r="R48" s="48"/>
      <c r="S48" s="121"/>
      <c r="T48" s="45">
        <f t="shared" si="99"/>
        <v>0</v>
      </c>
      <c r="V48" s="21" t="s">
        <v>34</v>
      </c>
      <c r="W48" s="16">
        <v>2240</v>
      </c>
      <c r="X48" s="50">
        <f t="shared" si="62"/>
        <v>0</v>
      </c>
      <c r="Y48" s="48"/>
      <c r="Z48" s="121"/>
      <c r="AA48" s="45">
        <f t="shared" si="100"/>
        <v>0</v>
      </c>
      <c r="AC48" s="21" t="s">
        <v>34</v>
      </c>
      <c r="AD48" s="16">
        <v>2240</v>
      </c>
      <c r="AE48" s="50">
        <f t="shared" si="63"/>
        <v>0</v>
      </c>
      <c r="AF48" s="48"/>
      <c r="AG48" s="121"/>
      <c r="AH48" s="45">
        <f t="shared" si="101"/>
        <v>0</v>
      </c>
      <c r="AJ48" s="21" t="s">
        <v>34</v>
      </c>
      <c r="AK48" s="16">
        <v>2240</v>
      </c>
      <c r="AL48" s="50">
        <f t="shared" si="64"/>
        <v>0</v>
      </c>
      <c r="AM48" s="48"/>
      <c r="AN48" s="121"/>
      <c r="AO48" s="45">
        <f t="shared" si="102"/>
        <v>0</v>
      </c>
      <c r="AQ48" s="21" t="s">
        <v>34</v>
      </c>
      <c r="AR48" s="16">
        <v>2240</v>
      </c>
      <c r="AS48" s="50">
        <f t="shared" si="65"/>
        <v>0</v>
      </c>
      <c r="AT48" s="48"/>
      <c r="AU48" s="121"/>
      <c r="AV48" s="45">
        <f t="shared" si="103"/>
        <v>0</v>
      </c>
      <c r="AX48" s="21" t="s">
        <v>34</v>
      </c>
      <c r="AY48" s="16">
        <v>2240</v>
      </c>
      <c r="AZ48" s="50">
        <f t="shared" si="66"/>
        <v>0</v>
      </c>
      <c r="BA48" s="48"/>
      <c r="BB48" s="48"/>
      <c r="BC48" s="45">
        <f t="shared" si="104"/>
        <v>0</v>
      </c>
      <c r="BE48" s="21" t="s">
        <v>34</v>
      </c>
      <c r="BF48" s="16">
        <v>2240</v>
      </c>
      <c r="BG48" s="50">
        <f t="shared" si="67"/>
        <v>0</v>
      </c>
      <c r="BH48" s="48"/>
      <c r="BI48" s="48"/>
      <c r="BJ48" s="45">
        <f t="shared" si="105"/>
        <v>0</v>
      </c>
      <c r="BL48" s="21" t="s">
        <v>34</v>
      </c>
      <c r="BM48" s="16">
        <v>2240</v>
      </c>
      <c r="BN48" s="50">
        <f t="shared" si="68"/>
        <v>0</v>
      </c>
      <c r="BO48" s="48"/>
      <c r="BP48" s="48"/>
      <c r="BQ48" s="45">
        <f t="shared" si="106"/>
        <v>0</v>
      </c>
      <c r="BS48" s="21" t="s">
        <v>34</v>
      </c>
      <c r="BT48" s="16">
        <v>2240</v>
      </c>
      <c r="BU48" s="50">
        <f t="shared" si="69"/>
        <v>0</v>
      </c>
      <c r="BV48" s="48"/>
      <c r="BW48" s="48"/>
      <c r="BX48" s="45">
        <f t="shared" si="107"/>
        <v>0</v>
      </c>
      <c r="BZ48" s="21" t="s">
        <v>34</v>
      </c>
      <c r="CA48" s="16">
        <v>2240</v>
      </c>
      <c r="CB48" s="50">
        <f t="shared" si="70"/>
        <v>0</v>
      </c>
      <c r="CC48" s="48"/>
      <c r="CD48" s="48"/>
      <c r="CE48" s="45">
        <f t="shared" si="108"/>
        <v>0</v>
      </c>
    </row>
    <row r="49" spans="1:83" s="27" customFormat="1" ht="15.75" customHeight="1" thickBot="1">
      <c r="A49" s="29" t="s">
        <v>50</v>
      </c>
      <c r="B49" s="30">
        <v>2270</v>
      </c>
      <c r="C49" s="47">
        <f>SUM(C50:C54)</f>
        <v>1648172</v>
      </c>
      <c r="D49" s="47">
        <f>SUM(D50:D54)</f>
        <v>0</v>
      </c>
      <c r="E49" s="120">
        <f>SUM(E50:E54)</f>
        <v>1732.49</v>
      </c>
      <c r="F49" s="47">
        <f t="shared" ref="F49" si="109">C49+D49-E49</f>
        <v>1646439.51</v>
      </c>
      <c r="H49" s="29" t="s">
        <v>50</v>
      </c>
      <c r="I49" s="30">
        <v>2270</v>
      </c>
      <c r="J49" s="47">
        <f>SUM(J50:J54)</f>
        <v>1646439.51</v>
      </c>
      <c r="K49" s="47">
        <f>SUM(K50:K54)</f>
        <v>200.58</v>
      </c>
      <c r="L49" s="47">
        <f>SUM(L50:L54)</f>
        <v>365313.55000000005</v>
      </c>
      <c r="M49" s="47">
        <f t="shared" ref="M49" si="110">J49+K49-L49</f>
        <v>1281326.54</v>
      </c>
      <c r="O49" s="29" t="s">
        <v>50</v>
      </c>
      <c r="P49" s="30">
        <v>2270</v>
      </c>
      <c r="Q49" s="47">
        <f>SUM(Q50:Q54)</f>
        <v>1281326.54</v>
      </c>
      <c r="R49" s="47">
        <f>SUM(R50:R54)</f>
        <v>0</v>
      </c>
      <c r="S49" s="120">
        <f>SUM(S50:S54)</f>
        <v>191770.1</v>
      </c>
      <c r="T49" s="47">
        <f t="shared" si="99"/>
        <v>1089556.44</v>
      </c>
      <c r="V49" s="29" t="s">
        <v>50</v>
      </c>
      <c r="W49" s="30">
        <v>2270</v>
      </c>
      <c r="X49" s="47">
        <f>SUM(X50:X54)</f>
        <v>1089556.44</v>
      </c>
      <c r="Y49" s="47">
        <f>SUM(Y50:Y54)</f>
        <v>0</v>
      </c>
      <c r="Z49" s="120">
        <f>SUM(Z50:Z54)</f>
        <v>365112.97000000003</v>
      </c>
      <c r="AA49" s="47">
        <f t="shared" si="100"/>
        <v>724443.47</v>
      </c>
      <c r="AC49" s="29" t="s">
        <v>50</v>
      </c>
      <c r="AD49" s="30">
        <v>2270</v>
      </c>
      <c r="AE49" s="47">
        <f>SUM(AE50:AE54)</f>
        <v>724443.47000000009</v>
      </c>
      <c r="AF49" s="47">
        <f>SUM(AF50:AF54)</f>
        <v>0</v>
      </c>
      <c r="AG49" s="120">
        <f>SUM(AG50:AG54)</f>
        <v>190413.76</v>
      </c>
      <c r="AH49" s="47">
        <f t="shared" si="101"/>
        <v>534029.71000000008</v>
      </c>
      <c r="AJ49" s="29" t="s">
        <v>50</v>
      </c>
      <c r="AK49" s="30">
        <v>2270</v>
      </c>
      <c r="AL49" s="47">
        <f>SUM(AL50:AL54)</f>
        <v>534029.71000000008</v>
      </c>
      <c r="AM49" s="47">
        <f>SUM(AM50:AM54)</f>
        <v>0</v>
      </c>
      <c r="AN49" s="120">
        <f>SUM(AN50:AN54)</f>
        <v>14675.43</v>
      </c>
      <c r="AO49" s="47">
        <f t="shared" si="102"/>
        <v>519354.28000000009</v>
      </c>
      <c r="AQ49" s="29" t="s">
        <v>50</v>
      </c>
      <c r="AR49" s="30">
        <v>2270</v>
      </c>
      <c r="AS49" s="47">
        <f>SUM(AS50:AS54)</f>
        <v>519354.28</v>
      </c>
      <c r="AT49" s="47">
        <f>SUM(AT50:AT54)</f>
        <v>0</v>
      </c>
      <c r="AU49" s="120">
        <f>SUM(AU50:AU54)</f>
        <v>15838.24</v>
      </c>
      <c r="AV49" s="47">
        <f t="shared" si="103"/>
        <v>503516.04000000004</v>
      </c>
      <c r="AX49" s="29" t="s">
        <v>50</v>
      </c>
      <c r="AY49" s="30">
        <v>2270</v>
      </c>
      <c r="AZ49" s="47">
        <f>SUM(AZ50:AZ54)</f>
        <v>503516.0400000001</v>
      </c>
      <c r="BA49" s="47">
        <f>SUM(BA50:BA54)</f>
        <v>0</v>
      </c>
      <c r="BB49" s="47">
        <f>SUM(BB50:BB54)</f>
        <v>0</v>
      </c>
      <c r="BC49" s="47">
        <f t="shared" si="104"/>
        <v>503516.0400000001</v>
      </c>
      <c r="BE49" s="29" t="s">
        <v>50</v>
      </c>
      <c r="BF49" s="30">
        <v>2270</v>
      </c>
      <c r="BG49" s="47">
        <f>SUM(BG50:BG54)</f>
        <v>503516.0400000001</v>
      </c>
      <c r="BH49" s="47">
        <f>SUM(BH50:BH54)</f>
        <v>0</v>
      </c>
      <c r="BI49" s="47">
        <f>SUM(BI50:BI54)</f>
        <v>0</v>
      </c>
      <c r="BJ49" s="47">
        <f t="shared" si="105"/>
        <v>503516.0400000001</v>
      </c>
      <c r="BL49" s="29" t="s">
        <v>50</v>
      </c>
      <c r="BM49" s="30">
        <v>2270</v>
      </c>
      <c r="BN49" s="47">
        <f>SUM(BN50:BN54)</f>
        <v>503516.0400000001</v>
      </c>
      <c r="BO49" s="47">
        <f>SUM(BO50:BO54)</f>
        <v>0</v>
      </c>
      <c r="BP49" s="47">
        <f>SUM(BP50:BP54)</f>
        <v>0</v>
      </c>
      <c r="BQ49" s="47">
        <f t="shared" si="106"/>
        <v>503516.0400000001</v>
      </c>
      <c r="BS49" s="29" t="s">
        <v>50</v>
      </c>
      <c r="BT49" s="30">
        <v>2270</v>
      </c>
      <c r="BU49" s="47">
        <f>SUM(BU50:BU54)</f>
        <v>503516.0400000001</v>
      </c>
      <c r="BV49" s="47">
        <f>SUM(BV50:BV54)</f>
        <v>0</v>
      </c>
      <c r="BW49" s="47">
        <f>SUM(BW50:BW54)</f>
        <v>0</v>
      </c>
      <c r="BX49" s="47">
        <f t="shared" si="107"/>
        <v>503516.0400000001</v>
      </c>
      <c r="BZ49" s="29" t="s">
        <v>50</v>
      </c>
      <c r="CA49" s="30">
        <v>2270</v>
      </c>
      <c r="CB49" s="47">
        <f>SUM(CB50:CB54)</f>
        <v>503516.0400000001</v>
      </c>
      <c r="CC49" s="47">
        <f>SUM(CC50:CC54)</f>
        <v>0</v>
      </c>
      <c r="CD49" s="47">
        <f>SUM(CD50:CD54)</f>
        <v>0</v>
      </c>
      <c r="CE49" s="47">
        <f t="shared" si="108"/>
        <v>503516.0400000001</v>
      </c>
    </row>
    <row r="50" spans="1:83" s="27" customFormat="1" ht="15.75" customHeight="1" thickBot="1">
      <c r="A50" s="21" t="s">
        <v>38</v>
      </c>
      <c r="B50" s="16">
        <v>2271</v>
      </c>
      <c r="C50" s="50">
        <v>1429018</v>
      </c>
      <c r="D50" s="50"/>
      <c r="E50" s="119"/>
      <c r="F50" s="45">
        <f t="shared" ref="F50:F64" si="111">C50+D50-E50</f>
        <v>1429018</v>
      </c>
      <c r="H50" s="21" t="s">
        <v>38</v>
      </c>
      <c r="I50" s="16">
        <v>2271</v>
      </c>
      <c r="J50" s="50">
        <f t="shared" si="60"/>
        <v>1429018</v>
      </c>
      <c r="K50" s="119"/>
      <c r="L50" s="119">
        <v>339976.31</v>
      </c>
      <c r="M50" s="45">
        <f t="shared" ref="M50:M64" si="112">J50+K50-L50</f>
        <v>1089041.69</v>
      </c>
      <c r="O50" s="21" t="s">
        <v>38</v>
      </c>
      <c r="P50" s="16">
        <v>2271</v>
      </c>
      <c r="Q50" s="50">
        <f t="shared" si="61"/>
        <v>1089041.69</v>
      </c>
      <c r="R50" s="50"/>
      <c r="S50" s="119">
        <v>163322.1</v>
      </c>
      <c r="T50" s="45">
        <f t="shared" ref="T50:T64" si="113">Q50+R50-S50</f>
        <v>925719.59</v>
      </c>
      <c r="V50" s="21" t="s">
        <v>38</v>
      </c>
      <c r="W50" s="16">
        <v>2271</v>
      </c>
      <c r="X50" s="50">
        <f t="shared" si="62"/>
        <v>925719.59</v>
      </c>
      <c r="Y50" s="50"/>
      <c r="Z50" s="119">
        <v>339976.31</v>
      </c>
      <c r="AA50" s="45">
        <f t="shared" ref="AA50:AA64" si="114">X50+Y50-Z50</f>
        <v>585743.28</v>
      </c>
      <c r="AC50" s="21" t="s">
        <v>38</v>
      </c>
      <c r="AD50" s="16">
        <v>2271</v>
      </c>
      <c r="AE50" s="50">
        <f t="shared" si="63"/>
        <v>585743.28</v>
      </c>
      <c r="AF50" s="50"/>
      <c r="AG50" s="119">
        <v>163322.1</v>
      </c>
      <c r="AH50" s="45">
        <f t="shared" ref="AH50:AH64" si="115">AE50+AF50-AG50</f>
        <v>422421.18000000005</v>
      </c>
      <c r="AJ50" s="21" t="s">
        <v>38</v>
      </c>
      <c r="AK50" s="16">
        <v>2271</v>
      </c>
      <c r="AL50" s="50">
        <f t="shared" si="64"/>
        <v>422421.18000000005</v>
      </c>
      <c r="AM50" s="50"/>
      <c r="AN50" s="119"/>
      <c r="AO50" s="45">
        <f t="shared" ref="AO50:AO64" si="116">AL50+AM50-AN50</f>
        <v>422421.18000000005</v>
      </c>
      <c r="AQ50" s="21" t="s">
        <v>38</v>
      </c>
      <c r="AR50" s="16">
        <v>2271</v>
      </c>
      <c r="AS50" s="50">
        <f t="shared" si="65"/>
        <v>422421.18000000005</v>
      </c>
      <c r="AT50" s="50"/>
      <c r="AU50" s="119"/>
      <c r="AV50" s="45">
        <f t="shared" ref="AV50:AV64" si="117">AS50+AT50-AU50</f>
        <v>422421.18000000005</v>
      </c>
      <c r="AX50" s="21" t="s">
        <v>38</v>
      </c>
      <c r="AY50" s="16">
        <v>2271</v>
      </c>
      <c r="AZ50" s="50">
        <f t="shared" si="66"/>
        <v>422421.18000000005</v>
      </c>
      <c r="BA50" s="50"/>
      <c r="BB50" s="50"/>
      <c r="BC50" s="45">
        <f t="shared" ref="BC50:BC64" si="118">AZ50+BA50-BB50</f>
        <v>422421.18000000005</v>
      </c>
      <c r="BE50" s="21" t="s">
        <v>38</v>
      </c>
      <c r="BF50" s="16">
        <v>2271</v>
      </c>
      <c r="BG50" s="50">
        <f t="shared" si="67"/>
        <v>422421.18000000005</v>
      </c>
      <c r="BH50" s="50"/>
      <c r="BI50" s="50"/>
      <c r="BJ50" s="45">
        <f t="shared" ref="BJ50:BJ64" si="119">BG50+BH50-BI50</f>
        <v>422421.18000000005</v>
      </c>
      <c r="BL50" s="21" t="s">
        <v>38</v>
      </c>
      <c r="BM50" s="16">
        <v>2271</v>
      </c>
      <c r="BN50" s="50">
        <f t="shared" si="68"/>
        <v>422421.18000000005</v>
      </c>
      <c r="BO50" s="50"/>
      <c r="BP50" s="50"/>
      <c r="BQ50" s="45">
        <f t="shared" ref="BQ50:BQ64" si="120">BN50+BO50-BP50</f>
        <v>422421.18000000005</v>
      </c>
      <c r="BS50" s="21" t="s">
        <v>38</v>
      </c>
      <c r="BT50" s="16">
        <v>2271</v>
      </c>
      <c r="BU50" s="50">
        <f t="shared" si="69"/>
        <v>422421.18000000005</v>
      </c>
      <c r="BV50" s="50"/>
      <c r="BW50" s="50"/>
      <c r="BX50" s="45">
        <f t="shared" ref="BX50:BX64" si="121">BU50+BV50-BW50</f>
        <v>422421.18000000005</v>
      </c>
      <c r="BZ50" s="21" t="s">
        <v>38</v>
      </c>
      <c r="CA50" s="16">
        <v>2271</v>
      </c>
      <c r="CB50" s="50">
        <f t="shared" si="70"/>
        <v>422421.18000000005</v>
      </c>
      <c r="CC50" s="50"/>
      <c r="CD50" s="50"/>
      <c r="CE50" s="45">
        <f t="shared" ref="CE50:CE64" si="122">CB50+CC50-CD50</f>
        <v>422421.18000000005</v>
      </c>
    </row>
    <row r="51" spans="1:83" s="27" customFormat="1" ht="15.75" customHeight="1" thickBot="1">
      <c r="A51" s="21" t="s">
        <v>39</v>
      </c>
      <c r="B51" s="16">
        <v>2272</v>
      </c>
      <c r="C51" s="50">
        <v>17381</v>
      </c>
      <c r="D51" s="50"/>
      <c r="E51" s="119">
        <v>1732.49</v>
      </c>
      <c r="F51" s="45">
        <f t="shared" si="111"/>
        <v>15648.51</v>
      </c>
      <c r="H51" s="21" t="s">
        <v>39</v>
      </c>
      <c r="I51" s="16">
        <v>2272</v>
      </c>
      <c r="J51" s="50">
        <f t="shared" si="60"/>
        <v>15648.51</v>
      </c>
      <c r="K51" s="119"/>
      <c r="L51" s="119">
        <v>1816.95</v>
      </c>
      <c r="M51" s="45">
        <f t="shared" si="112"/>
        <v>13831.56</v>
      </c>
      <c r="O51" s="21" t="s">
        <v>39</v>
      </c>
      <c r="P51" s="16">
        <v>2272</v>
      </c>
      <c r="Q51" s="50">
        <f t="shared" si="61"/>
        <v>13831.56</v>
      </c>
      <c r="R51" s="50"/>
      <c r="S51" s="119">
        <v>894.31</v>
      </c>
      <c r="T51" s="45">
        <f t="shared" si="113"/>
        <v>12937.25</v>
      </c>
      <c r="V51" s="21" t="s">
        <v>39</v>
      </c>
      <c r="W51" s="16">
        <v>2272</v>
      </c>
      <c r="X51" s="50">
        <f t="shared" si="62"/>
        <v>12937.25</v>
      </c>
      <c r="Y51" s="50"/>
      <c r="Z51" s="119">
        <v>1816.95</v>
      </c>
      <c r="AA51" s="45">
        <f t="shared" si="114"/>
        <v>11120.3</v>
      </c>
      <c r="AC51" s="21" t="s">
        <v>39</v>
      </c>
      <c r="AD51" s="16">
        <v>2272</v>
      </c>
      <c r="AE51" s="50">
        <f t="shared" si="63"/>
        <v>11120.3</v>
      </c>
      <c r="AF51" s="50"/>
      <c r="AG51" s="119">
        <v>894.31</v>
      </c>
      <c r="AH51" s="45">
        <f t="shared" si="115"/>
        <v>10225.99</v>
      </c>
      <c r="AJ51" s="21" t="s">
        <v>39</v>
      </c>
      <c r="AK51" s="16">
        <v>2272</v>
      </c>
      <c r="AL51" s="50">
        <f t="shared" si="64"/>
        <v>10225.99</v>
      </c>
      <c r="AM51" s="50"/>
      <c r="AN51" s="119">
        <v>1543.2</v>
      </c>
      <c r="AO51" s="45">
        <f t="shared" si="116"/>
        <v>8682.7899999999991</v>
      </c>
      <c r="AQ51" s="21" t="s">
        <v>39</v>
      </c>
      <c r="AR51" s="16">
        <v>2272</v>
      </c>
      <c r="AS51" s="50">
        <f t="shared" si="65"/>
        <v>8682.7899999999991</v>
      </c>
      <c r="AT51" s="50"/>
      <c r="AU51" s="119">
        <v>1003.59</v>
      </c>
      <c r="AV51" s="45">
        <f t="shared" si="117"/>
        <v>7679.1999999999989</v>
      </c>
      <c r="AX51" s="21" t="s">
        <v>39</v>
      </c>
      <c r="AY51" s="16">
        <v>2272</v>
      </c>
      <c r="AZ51" s="50">
        <f t="shared" si="66"/>
        <v>7679.1999999999989</v>
      </c>
      <c r="BA51" s="50"/>
      <c r="BB51" s="50"/>
      <c r="BC51" s="45">
        <f t="shared" si="118"/>
        <v>7679.1999999999989</v>
      </c>
      <c r="BE51" s="21" t="s">
        <v>39</v>
      </c>
      <c r="BF51" s="16">
        <v>2272</v>
      </c>
      <c r="BG51" s="50">
        <f t="shared" si="67"/>
        <v>7679.1999999999989</v>
      </c>
      <c r="BH51" s="50"/>
      <c r="BI51" s="50"/>
      <c r="BJ51" s="45">
        <f t="shared" si="119"/>
        <v>7679.1999999999989</v>
      </c>
      <c r="BL51" s="21" t="s">
        <v>39</v>
      </c>
      <c r="BM51" s="16">
        <v>2272</v>
      </c>
      <c r="BN51" s="50">
        <f t="shared" si="68"/>
        <v>7679.1999999999989</v>
      </c>
      <c r="BO51" s="50"/>
      <c r="BP51" s="50"/>
      <c r="BQ51" s="45">
        <f t="shared" si="120"/>
        <v>7679.1999999999989</v>
      </c>
      <c r="BS51" s="21" t="s">
        <v>39</v>
      </c>
      <c r="BT51" s="16">
        <v>2272</v>
      </c>
      <c r="BU51" s="50">
        <f t="shared" si="69"/>
        <v>7679.1999999999989</v>
      </c>
      <c r="BV51" s="50"/>
      <c r="BW51" s="50"/>
      <c r="BX51" s="45">
        <f t="shared" si="121"/>
        <v>7679.1999999999989</v>
      </c>
      <c r="BZ51" s="21" t="s">
        <v>39</v>
      </c>
      <c r="CA51" s="16">
        <v>2272</v>
      </c>
      <c r="CB51" s="50">
        <f t="shared" si="70"/>
        <v>7679.1999999999989</v>
      </c>
      <c r="CC51" s="50"/>
      <c r="CD51" s="50"/>
      <c r="CE51" s="45">
        <f t="shared" si="122"/>
        <v>7679.1999999999989</v>
      </c>
    </row>
    <row r="52" spans="1:83" s="27" customFormat="1" ht="15.75" customHeight="1" thickBot="1">
      <c r="A52" s="21" t="s">
        <v>40</v>
      </c>
      <c r="B52" s="16">
        <v>2273</v>
      </c>
      <c r="C52" s="50">
        <v>184893</v>
      </c>
      <c r="D52" s="50"/>
      <c r="E52" s="119"/>
      <c r="F52" s="45">
        <f t="shared" si="111"/>
        <v>184893</v>
      </c>
      <c r="H52" s="21" t="s">
        <v>40</v>
      </c>
      <c r="I52" s="16">
        <v>2273</v>
      </c>
      <c r="J52" s="50">
        <f t="shared" si="60"/>
        <v>184893</v>
      </c>
      <c r="K52" s="119"/>
      <c r="L52" s="119">
        <v>23319.71</v>
      </c>
      <c r="M52" s="45">
        <f t="shared" si="112"/>
        <v>161573.29</v>
      </c>
      <c r="O52" s="21" t="s">
        <v>40</v>
      </c>
      <c r="P52" s="16">
        <v>2273</v>
      </c>
      <c r="Q52" s="50">
        <f t="shared" si="61"/>
        <v>161573.29</v>
      </c>
      <c r="R52" s="50"/>
      <c r="S52" s="119">
        <v>24907.82</v>
      </c>
      <c r="T52" s="45">
        <f t="shared" si="113"/>
        <v>136665.47</v>
      </c>
      <c r="V52" s="21" t="s">
        <v>40</v>
      </c>
      <c r="W52" s="16">
        <v>2273</v>
      </c>
      <c r="X52" s="50">
        <f t="shared" si="62"/>
        <v>136665.47</v>
      </c>
      <c r="Y52" s="50"/>
      <c r="Z52" s="119">
        <v>23319.71</v>
      </c>
      <c r="AA52" s="45">
        <f t="shared" si="114"/>
        <v>113345.76000000001</v>
      </c>
      <c r="AC52" s="21" t="s">
        <v>40</v>
      </c>
      <c r="AD52" s="16">
        <v>2273</v>
      </c>
      <c r="AE52" s="50">
        <f t="shared" si="63"/>
        <v>113345.76000000001</v>
      </c>
      <c r="AF52" s="50"/>
      <c r="AG52" s="119">
        <v>24907.82</v>
      </c>
      <c r="AH52" s="45">
        <f t="shared" si="115"/>
        <v>88437.94</v>
      </c>
      <c r="AJ52" s="21" t="s">
        <v>40</v>
      </c>
      <c r="AK52" s="16">
        <v>2273</v>
      </c>
      <c r="AL52" s="50">
        <f t="shared" si="64"/>
        <v>88437.94</v>
      </c>
      <c r="AM52" s="50"/>
      <c r="AN52" s="119">
        <v>12694.58</v>
      </c>
      <c r="AO52" s="45">
        <f t="shared" si="116"/>
        <v>75743.360000000001</v>
      </c>
      <c r="AQ52" s="21" t="s">
        <v>40</v>
      </c>
      <c r="AR52" s="16">
        <v>2273</v>
      </c>
      <c r="AS52" s="50">
        <f t="shared" si="65"/>
        <v>75743.360000000001</v>
      </c>
      <c r="AT52" s="50"/>
      <c r="AU52" s="119">
        <v>14834.65</v>
      </c>
      <c r="AV52" s="45">
        <f t="shared" si="117"/>
        <v>60908.71</v>
      </c>
      <c r="AX52" s="21" t="s">
        <v>40</v>
      </c>
      <c r="AY52" s="16">
        <v>2273</v>
      </c>
      <c r="AZ52" s="50">
        <f t="shared" si="66"/>
        <v>60908.71</v>
      </c>
      <c r="BA52" s="50"/>
      <c r="BB52" s="50"/>
      <c r="BC52" s="45">
        <f t="shared" si="118"/>
        <v>60908.71</v>
      </c>
      <c r="BE52" s="21" t="s">
        <v>40</v>
      </c>
      <c r="BF52" s="16">
        <v>2273</v>
      </c>
      <c r="BG52" s="50">
        <f t="shared" si="67"/>
        <v>60908.71</v>
      </c>
      <c r="BH52" s="50"/>
      <c r="BI52" s="50"/>
      <c r="BJ52" s="45">
        <f t="shared" si="119"/>
        <v>60908.71</v>
      </c>
      <c r="BL52" s="21" t="s">
        <v>40</v>
      </c>
      <c r="BM52" s="16">
        <v>2273</v>
      </c>
      <c r="BN52" s="50">
        <f t="shared" si="68"/>
        <v>60908.71</v>
      </c>
      <c r="BO52" s="50"/>
      <c r="BP52" s="50"/>
      <c r="BQ52" s="45">
        <f t="shared" si="120"/>
        <v>60908.71</v>
      </c>
      <c r="BS52" s="21" t="s">
        <v>40</v>
      </c>
      <c r="BT52" s="16">
        <v>2273</v>
      </c>
      <c r="BU52" s="50">
        <f t="shared" si="69"/>
        <v>60908.71</v>
      </c>
      <c r="BV52" s="50"/>
      <c r="BW52" s="50"/>
      <c r="BX52" s="45">
        <f t="shared" si="121"/>
        <v>60908.71</v>
      </c>
      <c r="BZ52" s="21" t="s">
        <v>40</v>
      </c>
      <c r="CA52" s="16">
        <v>2273</v>
      </c>
      <c r="CB52" s="50">
        <f t="shared" si="70"/>
        <v>60908.71</v>
      </c>
      <c r="CC52" s="50"/>
      <c r="CD52" s="50"/>
      <c r="CE52" s="45">
        <f t="shared" si="122"/>
        <v>60908.71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11"/>
        <v>0</v>
      </c>
      <c r="H53" s="21" t="s">
        <v>42</v>
      </c>
      <c r="I53" s="16">
        <v>2274</v>
      </c>
      <c r="J53" s="50">
        <f t="shared" si="60"/>
        <v>0</v>
      </c>
      <c r="K53" s="119"/>
      <c r="L53" s="119"/>
      <c r="M53" s="45">
        <f t="shared" si="112"/>
        <v>0</v>
      </c>
      <c r="O53" s="21" t="s">
        <v>42</v>
      </c>
      <c r="P53" s="16">
        <v>2274</v>
      </c>
      <c r="Q53" s="50">
        <f t="shared" si="61"/>
        <v>0</v>
      </c>
      <c r="R53" s="50"/>
      <c r="S53" s="119"/>
      <c r="T53" s="45">
        <f t="shared" si="113"/>
        <v>0</v>
      </c>
      <c r="V53" s="21" t="s">
        <v>42</v>
      </c>
      <c r="W53" s="16">
        <v>2274</v>
      </c>
      <c r="X53" s="50">
        <f t="shared" si="62"/>
        <v>0</v>
      </c>
      <c r="Y53" s="50"/>
      <c r="Z53" s="119"/>
      <c r="AA53" s="45">
        <f t="shared" si="114"/>
        <v>0</v>
      </c>
      <c r="AC53" s="21" t="s">
        <v>42</v>
      </c>
      <c r="AD53" s="16">
        <v>2274</v>
      </c>
      <c r="AE53" s="50">
        <f t="shared" si="63"/>
        <v>0</v>
      </c>
      <c r="AF53" s="50"/>
      <c r="AG53" s="119"/>
      <c r="AH53" s="45">
        <f t="shared" si="115"/>
        <v>0</v>
      </c>
      <c r="AJ53" s="21" t="s">
        <v>42</v>
      </c>
      <c r="AK53" s="16">
        <v>2274</v>
      </c>
      <c r="AL53" s="50">
        <f t="shared" si="64"/>
        <v>0</v>
      </c>
      <c r="AM53" s="50"/>
      <c r="AN53" s="119"/>
      <c r="AO53" s="45">
        <f t="shared" si="116"/>
        <v>0</v>
      </c>
      <c r="AQ53" s="21" t="s">
        <v>42</v>
      </c>
      <c r="AR53" s="16">
        <v>2274</v>
      </c>
      <c r="AS53" s="50">
        <f t="shared" si="65"/>
        <v>0</v>
      </c>
      <c r="AT53" s="50"/>
      <c r="AU53" s="119"/>
      <c r="AV53" s="45">
        <f t="shared" si="117"/>
        <v>0</v>
      </c>
      <c r="AX53" s="21" t="s">
        <v>42</v>
      </c>
      <c r="AY53" s="16">
        <v>2274</v>
      </c>
      <c r="AZ53" s="50">
        <f t="shared" si="66"/>
        <v>0</v>
      </c>
      <c r="BA53" s="50"/>
      <c r="BB53" s="50"/>
      <c r="BC53" s="45">
        <f t="shared" si="118"/>
        <v>0</v>
      </c>
      <c r="BE53" s="21" t="s">
        <v>42</v>
      </c>
      <c r="BF53" s="16">
        <v>2274</v>
      </c>
      <c r="BG53" s="50">
        <f t="shared" si="67"/>
        <v>0</v>
      </c>
      <c r="BH53" s="50"/>
      <c r="BI53" s="50"/>
      <c r="BJ53" s="45">
        <f t="shared" si="119"/>
        <v>0</v>
      </c>
      <c r="BL53" s="21" t="s">
        <v>42</v>
      </c>
      <c r="BM53" s="16">
        <v>2274</v>
      </c>
      <c r="BN53" s="50">
        <f t="shared" si="68"/>
        <v>0</v>
      </c>
      <c r="BO53" s="50"/>
      <c r="BP53" s="50"/>
      <c r="BQ53" s="45">
        <f t="shared" si="120"/>
        <v>0</v>
      </c>
      <c r="BS53" s="21" t="s">
        <v>42</v>
      </c>
      <c r="BT53" s="16">
        <v>2274</v>
      </c>
      <c r="BU53" s="50">
        <f t="shared" si="69"/>
        <v>0</v>
      </c>
      <c r="BV53" s="50"/>
      <c r="BW53" s="50"/>
      <c r="BX53" s="45">
        <f t="shared" si="121"/>
        <v>0</v>
      </c>
      <c r="BZ53" s="21" t="s">
        <v>42</v>
      </c>
      <c r="CA53" s="16">
        <v>2274</v>
      </c>
      <c r="CB53" s="50">
        <f t="shared" si="70"/>
        <v>0</v>
      </c>
      <c r="CC53" s="50"/>
      <c r="CD53" s="50"/>
      <c r="CE53" s="45">
        <f t="shared" si="122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16880</v>
      </c>
      <c r="D54" s="49"/>
      <c r="E54" s="119"/>
      <c r="F54" s="45">
        <f t="shared" si="111"/>
        <v>16880</v>
      </c>
      <c r="H54" s="21" t="s">
        <v>36</v>
      </c>
      <c r="I54" s="16">
        <v>2275</v>
      </c>
      <c r="J54" s="50">
        <f t="shared" si="60"/>
        <v>16880</v>
      </c>
      <c r="K54" s="119">
        <v>200.58</v>
      </c>
      <c r="L54" s="119">
        <v>200.58</v>
      </c>
      <c r="M54" s="45">
        <f t="shared" si="112"/>
        <v>16880</v>
      </c>
      <c r="O54" s="21" t="s">
        <v>36</v>
      </c>
      <c r="P54" s="16">
        <v>2275</v>
      </c>
      <c r="Q54" s="50">
        <f>M54</f>
        <v>16880</v>
      </c>
      <c r="R54" s="49"/>
      <c r="S54" s="119">
        <v>2645.87</v>
      </c>
      <c r="T54" s="45">
        <f>Q54+R54-S54</f>
        <v>14234.130000000001</v>
      </c>
      <c r="V54" s="21" t="s">
        <v>36</v>
      </c>
      <c r="W54" s="16">
        <v>2275</v>
      </c>
      <c r="X54" s="50">
        <f>T54</f>
        <v>14234.130000000001</v>
      </c>
      <c r="Y54" s="49"/>
      <c r="Z54" s="119"/>
      <c r="AA54" s="45">
        <f>X54+Y54-Z54</f>
        <v>14234.130000000001</v>
      </c>
      <c r="AC54" s="21" t="s">
        <v>36</v>
      </c>
      <c r="AD54" s="16">
        <v>2275</v>
      </c>
      <c r="AE54" s="50">
        <f>AA54</f>
        <v>14234.130000000001</v>
      </c>
      <c r="AF54" s="49"/>
      <c r="AG54" s="119">
        <v>1289.53</v>
      </c>
      <c r="AH54" s="45">
        <f>AE54+AF54-AG54</f>
        <v>12944.6</v>
      </c>
      <c r="AJ54" s="21" t="s">
        <v>36</v>
      </c>
      <c r="AK54" s="16">
        <v>2275</v>
      </c>
      <c r="AL54" s="50">
        <f>AH54</f>
        <v>12944.6</v>
      </c>
      <c r="AM54" s="49"/>
      <c r="AN54" s="119">
        <v>437.65</v>
      </c>
      <c r="AO54" s="45">
        <f>AL54+AM54-AN54</f>
        <v>12506.95</v>
      </c>
      <c r="AQ54" s="21" t="s">
        <v>36</v>
      </c>
      <c r="AR54" s="16">
        <v>2275</v>
      </c>
      <c r="AS54" s="50">
        <f>AO54</f>
        <v>12506.95</v>
      </c>
      <c r="AT54" s="49"/>
      <c r="AU54" s="119"/>
      <c r="AV54" s="45">
        <f>AS54+AT54-AU54</f>
        <v>12506.95</v>
      </c>
      <c r="AX54" s="21" t="s">
        <v>36</v>
      </c>
      <c r="AY54" s="16">
        <v>2275</v>
      </c>
      <c r="AZ54" s="50">
        <f>AV54</f>
        <v>12506.95</v>
      </c>
      <c r="BA54" s="49"/>
      <c r="BB54" s="49"/>
      <c r="BC54" s="45">
        <f>AZ54+BA54-BB54</f>
        <v>12506.95</v>
      </c>
      <c r="BE54" s="21" t="s">
        <v>36</v>
      </c>
      <c r="BF54" s="16">
        <v>2275</v>
      </c>
      <c r="BG54" s="50">
        <f>BC54</f>
        <v>12506.95</v>
      </c>
      <c r="BH54" s="49"/>
      <c r="BI54" s="49"/>
      <c r="BJ54" s="45">
        <f>BG54+BH54-BI54</f>
        <v>12506.95</v>
      </c>
      <c r="BL54" s="21" t="s">
        <v>36</v>
      </c>
      <c r="BM54" s="16">
        <v>2275</v>
      </c>
      <c r="BN54" s="50">
        <f>BJ54</f>
        <v>12506.95</v>
      </c>
      <c r="BO54" s="49"/>
      <c r="BP54" s="49"/>
      <c r="BQ54" s="45">
        <f>BN54+BO54-BP54</f>
        <v>12506.95</v>
      </c>
      <c r="BS54" s="21" t="s">
        <v>36</v>
      </c>
      <c r="BT54" s="16">
        <v>2275</v>
      </c>
      <c r="BU54" s="50">
        <f>BQ54</f>
        <v>12506.95</v>
      </c>
      <c r="BV54" s="49"/>
      <c r="BW54" s="49"/>
      <c r="BX54" s="45">
        <f>BU54+BV54-BW54</f>
        <v>12506.95</v>
      </c>
      <c r="BZ54" s="21" t="s">
        <v>36</v>
      </c>
      <c r="CA54" s="16">
        <v>2275</v>
      </c>
      <c r="CB54" s="50">
        <f>BX54</f>
        <v>12506.95</v>
      </c>
      <c r="CC54" s="49"/>
      <c r="CD54" s="49"/>
      <c r="CE54" s="45">
        <f>CB54+CC54-CD54</f>
        <v>12506.95</v>
      </c>
    </row>
    <row r="55" spans="1:83" s="27" customFormat="1" ht="15.75" customHeight="1" thickBot="1">
      <c r="A55" s="17" t="s">
        <v>44</v>
      </c>
      <c r="B55" s="110">
        <v>2700</v>
      </c>
      <c r="C55" s="111">
        <f>C56</f>
        <v>594</v>
      </c>
      <c r="D55" s="111">
        <f t="shared" ref="D55:E55" si="123">D56</f>
        <v>0</v>
      </c>
      <c r="E55" s="111">
        <f t="shared" si="123"/>
        <v>0</v>
      </c>
      <c r="F55" s="107">
        <f>C55+D55-E55</f>
        <v>594</v>
      </c>
      <c r="H55" s="17" t="s">
        <v>44</v>
      </c>
      <c r="I55" s="110">
        <v>2700</v>
      </c>
      <c r="J55" s="111">
        <f>J56</f>
        <v>594</v>
      </c>
      <c r="K55" s="111">
        <f t="shared" ref="K55:L55" si="124">K56</f>
        <v>0</v>
      </c>
      <c r="L55" s="111">
        <f t="shared" si="124"/>
        <v>0</v>
      </c>
      <c r="M55" s="107">
        <f>J55+K55-L55</f>
        <v>594</v>
      </c>
      <c r="O55" s="17" t="s">
        <v>44</v>
      </c>
      <c r="P55" s="110">
        <v>2700</v>
      </c>
      <c r="Q55" s="111">
        <f>Q56</f>
        <v>594</v>
      </c>
      <c r="R55" s="111">
        <f t="shared" ref="R55:S55" si="125">R56</f>
        <v>0</v>
      </c>
      <c r="S55" s="111">
        <f t="shared" si="125"/>
        <v>0</v>
      </c>
      <c r="T55" s="107">
        <f>Q55+R55-S55</f>
        <v>594</v>
      </c>
      <c r="V55" s="17" t="s">
        <v>44</v>
      </c>
      <c r="W55" s="110">
        <v>2700</v>
      </c>
      <c r="X55" s="111">
        <f>X56</f>
        <v>594</v>
      </c>
      <c r="Y55" s="111">
        <f t="shared" ref="Y55:Z55" si="126">Y56</f>
        <v>0</v>
      </c>
      <c r="Z55" s="111">
        <f t="shared" si="126"/>
        <v>0</v>
      </c>
      <c r="AA55" s="107">
        <f>X55+Y55-Z55</f>
        <v>594</v>
      </c>
      <c r="AC55" s="17" t="s">
        <v>44</v>
      </c>
      <c r="AD55" s="110">
        <v>2700</v>
      </c>
      <c r="AE55" s="111">
        <f>AE56</f>
        <v>594</v>
      </c>
      <c r="AF55" s="111">
        <f t="shared" ref="AF55:AG55" si="127">AF56</f>
        <v>0</v>
      </c>
      <c r="AG55" s="111">
        <f t="shared" si="127"/>
        <v>0</v>
      </c>
      <c r="AH55" s="107">
        <f>AE55+AF55-AG55</f>
        <v>594</v>
      </c>
      <c r="AJ55" s="17" t="s">
        <v>44</v>
      </c>
      <c r="AK55" s="110">
        <v>2700</v>
      </c>
      <c r="AL55" s="111">
        <f>AL56</f>
        <v>594</v>
      </c>
      <c r="AM55" s="111">
        <f t="shared" ref="AM55:AN55" si="128">AM56</f>
        <v>0</v>
      </c>
      <c r="AN55" s="111">
        <f t="shared" si="128"/>
        <v>0</v>
      </c>
      <c r="AO55" s="107">
        <f>AL55+AM55-AN55</f>
        <v>594</v>
      </c>
      <c r="AQ55" s="17" t="s">
        <v>44</v>
      </c>
      <c r="AR55" s="110">
        <v>2700</v>
      </c>
      <c r="AS55" s="111">
        <f>AS56</f>
        <v>594</v>
      </c>
      <c r="AT55" s="111">
        <f t="shared" ref="AT55:AU55" si="129">AT56</f>
        <v>0</v>
      </c>
      <c r="AU55" s="111">
        <f t="shared" si="129"/>
        <v>0</v>
      </c>
      <c r="AV55" s="107">
        <f>AS55+AT55-AU55</f>
        <v>594</v>
      </c>
      <c r="AX55" s="17" t="s">
        <v>44</v>
      </c>
      <c r="AY55" s="110">
        <v>2700</v>
      </c>
      <c r="AZ55" s="111">
        <f>AZ56</f>
        <v>594</v>
      </c>
      <c r="BA55" s="111">
        <f t="shared" ref="BA55:BB55" si="130">BA56</f>
        <v>0</v>
      </c>
      <c r="BB55" s="111">
        <f t="shared" si="130"/>
        <v>0</v>
      </c>
      <c r="BC55" s="107">
        <f>AZ55+BA55-BB55</f>
        <v>594</v>
      </c>
      <c r="BE55" s="17" t="s">
        <v>44</v>
      </c>
      <c r="BF55" s="110">
        <v>2700</v>
      </c>
      <c r="BG55" s="111">
        <f>BG56</f>
        <v>594</v>
      </c>
      <c r="BH55" s="111">
        <f t="shared" ref="BH55:BI55" si="131">BH56</f>
        <v>0</v>
      </c>
      <c r="BI55" s="111">
        <f t="shared" si="131"/>
        <v>0</v>
      </c>
      <c r="BJ55" s="107">
        <f>BG55+BH55-BI55</f>
        <v>594</v>
      </c>
      <c r="BL55" s="17" t="s">
        <v>44</v>
      </c>
      <c r="BM55" s="110">
        <v>2700</v>
      </c>
      <c r="BN55" s="111">
        <f>BN56</f>
        <v>594</v>
      </c>
      <c r="BO55" s="111">
        <f t="shared" ref="BO55:BP55" si="132">BO56</f>
        <v>0</v>
      </c>
      <c r="BP55" s="111">
        <f t="shared" si="132"/>
        <v>0</v>
      </c>
      <c r="BQ55" s="107">
        <f>BN55+BO55-BP55</f>
        <v>594</v>
      </c>
      <c r="BS55" s="17" t="s">
        <v>44</v>
      </c>
      <c r="BT55" s="110">
        <v>2700</v>
      </c>
      <c r="BU55" s="111">
        <f>BU56</f>
        <v>594</v>
      </c>
      <c r="BV55" s="111">
        <f t="shared" ref="BV55:BW55" si="133">BV56</f>
        <v>0</v>
      </c>
      <c r="BW55" s="111">
        <f t="shared" si="133"/>
        <v>0</v>
      </c>
      <c r="BX55" s="107">
        <f>BU55+BV55-BW55</f>
        <v>594</v>
      </c>
      <c r="BZ55" s="17" t="s">
        <v>44</v>
      </c>
      <c r="CA55" s="110">
        <v>2700</v>
      </c>
      <c r="CB55" s="111">
        <f>CB56</f>
        <v>594</v>
      </c>
      <c r="CC55" s="111">
        <f t="shared" ref="CC55:CD55" si="134">CC56</f>
        <v>0</v>
      </c>
      <c r="CD55" s="111">
        <f t="shared" si="134"/>
        <v>0</v>
      </c>
      <c r="CE55" s="107">
        <f>CB55+CC55-CD55</f>
        <v>594</v>
      </c>
    </row>
    <row r="56" spans="1:83" s="27" customFormat="1" ht="15.75" customHeight="1" thickBot="1">
      <c r="A56" s="21" t="s">
        <v>46</v>
      </c>
      <c r="B56" s="16">
        <v>2730</v>
      </c>
      <c r="C56" s="50">
        <v>594</v>
      </c>
      <c r="D56" s="50"/>
      <c r="E56" s="50"/>
      <c r="F56" s="45">
        <f t="shared" si="111"/>
        <v>594</v>
      </c>
      <c r="H56" s="21" t="s">
        <v>46</v>
      </c>
      <c r="I56" s="16">
        <v>2730</v>
      </c>
      <c r="J56" s="50">
        <f t="shared" si="60"/>
        <v>594</v>
      </c>
      <c r="K56" s="50"/>
      <c r="L56" s="50"/>
      <c r="M56" s="45">
        <f t="shared" si="112"/>
        <v>594</v>
      </c>
      <c r="O56" s="21" t="s">
        <v>46</v>
      </c>
      <c r="P56" s="16">
        <v>2730</v>
      </c>
      <c r="Q56" s="50">
        <f t="shared" si="61"/>
        <v>594</v>
      </c>
      <c r="R56" s="50"/>
      <c r="S56" s="50"/>
      <c r="T56" s="45">
        <f t="shared" si="113"/>
        <v>594</v>
      </c>
      <c r="V56" s="21" t="s">
        <v>46</v>
      </c>
      <c r="W56" s="16">
        <v>2730</v>
      </c>
      <c r="X56" s="50">
        <f t="shared" si="62"/>
        <v>594</v>
      </c>
      <c r="Y56" s="50"/>
      <c r="Z56" s="50"/>
      <c r="AA56" s="45">
        <f t="shared" si="114"/>
        <v>594</v>
      </c>
      <c r="AC56" s="21" t="s">
        <v>46</v>
      </c>
      <c r="AD56" s="16">
        <v>2730</v>
      </c>
      <c r="AE56" s="50">
        <f t="shared" si="63"/>
        <v>594</v>
      </c>
      <c r="AF56" s="50"/>
      <c r="AG56" s="50"/>
      <c r="AH56" s="45">
        <f t="shared" si="115"/>
        <v>594</v>
      </c>
      <c r="AJ56" s="21" t="s">
        <v>46</v>
      </c>
      <c r="AK56" s="16">
        <v>2730</v>
      </c>
      <c r="AL56" s="50">
        <f t="shared" si="64"/>
        <v>594</v>
      </c>
      <c r="AM56" s="50"/>
      <c r="AN56" s="50"/>
      <c r="AO56" s="45">
        <f t="shared" si="116"/>
        <v>594</v>
      </c>
      <c r="AQ56" s="21" t="s">
        <v>46</v>
      </c>
      <c r="AR56" s="16">
        <v>2730</v>
      </c>
      <c r="AS56" s="50">
        <f t="shared" si="65"/>
        <v>594</v>
      </c>
      <c r="AT56" s="50"/>
      <c r="AU56" s="50"/>
      <c r="AV56" s="45">
        <f t="shared" si="117"/>
        <v>594</v>
      </c>
      <c r="AX56" s="21" t="s">
        <v>46</v>
      </c>
      <c r="AY56" s="16">
        <v>2730</v>
      </c>
      <c r="AZ56" s="50">
        <f t="shared" si="66"/>
        <v>594</v>
      </c>
      <c r="BA56" s="50"/>
      <c r="BB56" s="50"/>
      <c r="BC56" s="45">
        <f t="shared" si="118"/>
        <v>594</v>
      </c>
      <c r="BE56" s="21" t="s">
        <v>46</v>
      </c>
      <c r="BF56" s="16">
        <v>2730</v>
      </c>
      <c r="BG56" s="50">
        <f t="shared" si="67"/>
        <v>594</v>
      </c>
      <c r="BH56" s="50"/>
      <c r="BI56" s="50"/>
      <c r="BJ56" s="45">
        <f t="shared" si="119"/>
        <v>594</v>
      </c>
      <c r="BL56" s="21" t="s">
        <v>46</v>
      </c>
      <c r="BM56" s="16">
        <v>2730</v>
      </c>
      <c r="BN56" s="50">
        <f t="shared" si="68"/>
        <v>594</v>
      </c>
      <c r="BO56" s="50"/>
      <c r="BP56" s="50"/>
      <c r="BQ56" s="45">
        <f t="shared" si="120"/>
        <v>594</v>
      </c>
      <c r="BS56" s="21" t="s">
        <v>46</v>
      </c>
      <c r="BT56" s="16">
        <v>2730</v>
      </c>
      <c r="BU56" s="50">
        <f t="shared" si="69"/>
        <v>594</v>
      </c>
      <c r="BV56" s="50"/>
      <c r="BW56" s="50"/>
      <c r="BX56" s="45">
        <f t="shared" si="121"/>
        <v>594</v>
      </c>
      <c r="BZ56" s="21" t="s">
        <v>46</v>
      </c>
      <c r="CA56" s="16">
        <v>2730</v>
      </c>
      <c r="CB56" s="50">
        <f t="shared" si="70"/>
        <v>594</v>
      </c>
      <c r="CC56" s="50"/>
      <c r="CD56" s="50"/>
      <c r="CE56" s="45">
        <f t="shared" si="122"/>
        <v>594</v>
      </c>
    </row>
    <row r="57" spans="1:83" s="27" customFormat="1" ht="15.75" customHeight="1" thickBot="1">
      <c r="A57" s="9" t="s">
        <v>48</v>
      </c>
      <c r="B57" s="98">
        <v>3000</v>
      </c>
      <c r="C57" s="99">
        <f>C58</f>
        <v>0</v>
      </c>
      <c r="D57" s="99">
        <f t="shared" ref="D57:F57" si="135">D58</f>
        <v>0</v>
      </c>
      <c r="E57" s="99">
        <f t="shared" si="135"/>
        <v>0</v>
      </c>
      <c r="F57" s="99">
        <f t="shared" si="135"/>
        <v>0</v>
      </c>
      <c r="H57" s="9" t="s">
        <v>48</v>
      </c>
      <c r="I57" s="98">
        <v>3000</v>
      </c>
      <c r="J57" s="99">
        <f>J58</f>
        <v>0</v>
      </c>
      <c r="K57" s="99">
        <f t="shared" ref="K57:M57" si="136">K58</f>
        <v>0</v>
      </c>
      <c r="L57" s="99">
        <f t="shared" si="136"/>
        <v>0</v>
      </c>
      <c r="M57" s="99">
        <f t="shared" si="136"/>
        <v>0</v>
      </c>
      <c r="O57" s="9" t="s">
        <v>48</v>
      </c>
      <c r="P57" s="98">
        <v>3000</v>
      </c>
      <c r="Q57" s="99">
        <f>Q58</f>
        <v>0</v>
      </c>
      <c r="R57" s="99">
        <f t="shared" ref="R57:T57" si="137">R58</f>
        <v>0</v>
      </c>
      <c r="S57" s="99">
        <f t="shared" si="137"/>
        <v>0</v>
      </c>
      <c r="T57" s="99">
        <f t="shared" si="137"/>
        <v>0</v>
      </c>
      <c r="V57" s="9" t="s">
        <v>48</v>
      </c>
      <c r="W57" s="98">
        <v>3000</v>
      </c>
      <c r="X57" s="99">
        <f>X58</f>
        <v>0</v>
      </c>
      <c r="Y57" s="99">
        <f t="shared" ref="Y57:AA57" si="138">Y58</f>
        <v>0</v>
      </c>
      <c r="Z57" s="99">
        <f t="shared" si="138"/>
        <v>0</v>
      </c>
      <c r="AA57" s="99">
        <f t="shared" si="138"/>
        <v>0</v>
      </c>
      <c r="AC57" s="9" t="s">
        <v>48</v>
      </c>
      <c r="AD57" s="98">
        <v>3000</v>
      </c>
      <c r="AE57" s="99">
        <f>AE58</f>
        <v>0</v>
      </c>
      <c r="AF57" s="99">
        <f t="shared" ref="AF57:AH57" si="139">AF58</f>
        <v>0</v>
      </c>
      <c r="AG57" s="99">
        <f t="shared" si="139"/>
        <v>0</v>
      </c>
      <c r="AH57" s="99">
        <f t="shared" si="139"/>
        <v>0</v>
      </c>
      <c r="AJ57" s="9" t="s">
        <v>48</v>
      </c>
      <c r="AK57" s="98">
        <v>3000</v>
      </c>
      <c r="AL57" s="99">
        <f>AL58</f>
        <v>0</v>
      </c>
      <c r="AM57" s="99">
        <f t="shared" ref="AM57:AO57" si="140">AM58</f>
        <v>0</v>
      </c>
      <c r="AN57" s="99">
        <f t="shared" si="140"/>
        <v>0</v>
      </c>
      <c r="AO57" s="99">
        <f t="shared" si="140"/>
        <v>0</v>
      </c>
      <c r="AQ57" s="9" t="s">
        <v>48</v>
      </c>
      <c r="AR57" s="98">
        <v>3000</v>
      </c>
      <c r="AS57" s="99">
        <f>AS58</f>
        <v>0</v>
      </c>
      <c r="AT57" s="99">
        <f t="shared" ref="AT57:AV57" si="141">AT58</f>
        <v>0</v>
      </c>
      <c r="AU57" s="99">
        <f t="shared" si="141"/>
        <v>0</v>
      </c>
      <c r="AV57" s="99">
        <f t="shared" si="141"/>
        <v>0</v>
      </c>
      <c r="AX57" s="9" t="s">
        <v>48</v>
      </c>
      <c r="AY57" s="98">
        <v>3000</v>
      </c>
      <c r="AZ57" s="99">
        <f>AZ58</f>
        <v>0</v>
      </c>
      <c r="BA57" s="99">
        <f t="shared" ref="BA57:BC57" si="142">BA58</f>
        <v>0</v>
      </c>
      <c r="BB57" s="99">
        <f t="shared" si="142"/>
        <v>0</v>
      </c>
      <c r="BC57" s="99">
        <f t="shared" si="142"/>
        <v>0</v>
      </c>
      <c r="BE57" s="9" t="s">
        <v>48</v>
      </c>
      <c r="BF57" s="98">
        <v>3000</v>
      </c>
      <c r="BG57" s="99">
        <f>BG58</f>
        <v>0</v>
      </c>
      <c r="BH57" s="99">
        <f t="shared" ref="BH57:BJ57" si="143">BH58</f>
        <v>0</v>
      </c>
      <c r="BI57" s="99">
        <f t="shared" si="143"/>
        <v>0</v>
      </c>
      <c r="BJ57" s="99">
        <f t="shared" si="143"/>
        <v>0</v>
      </c>
      <c r="BL57" s="9" t="s">
        <v>48</v>
      </c>
      <c r="BM57" s="98">
        <v>3000</v>
      </c>
      <c r="BN57" s="99">
        <f>BN58</f>
        <v>0</v>
      </c>
      <c r="BO57" s="99">
        <f t="shared" ref="BO57:BQ57" si="144">BO58</f>
        <v>0</v>
      </c>
      <c r="BP57" s="99">
        <f t="shared" si="144"/>
        <v>0</v>
      </c>
      <c r="BQ57" s="99">
        <f t="shared" si="144"/>
        <v>0</v>
      </c>
      <c r="BS57" s="9" t="s">
        <v>48</v>
      </c>
      <c r="BT57" s="98">
        <v>3000</v>
      </c>
      <c r="BU57" s="99">
        <f>BU58</f>
        <v>0</v>
      </c>
      <c r="BV57" s="99">
        <f t="shared" ref="BV57:BX57" si="145">BV58</f>
        <v>0</v>
      </c>
      <c r="BW57" s="99">
        <f t="shared" si="145"/>
        <v>0</v>
      </c>
      <c r="BX57" s="99">
        <f t="shared" si="145"/>
        <v>0</v>
      </c>
      <c r="BZ57" s="9" t="s">
        <v>48</v>
      </c>
      <c r="CA57" s="98">
        <v>3000</v>
      </c>
      <c r="CB57" s="99">
        <f>CB58</f>
        <v>0</v>
      </c>
      <c r="CC57" s="99">
        <f t="shared" ref="CC57:CE57" si="146">CC58</f>
        <v>0</v>
      </c>
      <c r="CD57" s="99">
        <f t="shared" si="146"/>
        <v>0</v>
      </c>
      <c r="CE57" s="99">
        <f t="shared" si="146"/>
        <v>0</v>
      </c>
    </row>
    <row r="58" spans="1:83" s="27" customFormat="1" ht="15.75" customHeight="1" thickBot="1">
      <c r="A58" s="17" t="s">
        <v>51</v>
      </c>
      <c r="B58" s="30">
        <v>3100</v>
      </c>
      <c r="C58" s="61">
        <f>SUM(C59:C64)</f>
        <v>0</v>
      </c>
      <c r="D58" s="61">
        <f t="shared" ref="D58:E58" si="147">SUM(D59:D64)</f>
        <v>0</v>
      </c>
      <c r="E58" s="61">
        <f t="shared" si="147"/>
        <v>0</v>
      </c>
      <c r="F58" s="47">
        <f t="shared" ref="F58" si="148">C58+D58-E58</f>
        <v>0</v>
      </c>
      <c r="H58" s="17" t="s">
        <v>51</v>
      </c>
      <c r="I58" s="30">
        <v>3100</v>
      </c>
      <c r="J58" s="61">
        <f>SUM(J59:J64)</f>
        <v>0</v>
      </c>
      <c r="K58" s="61">
        <f t="shared" ref="K58:L58" si="149">SUM(K59:K64)</f>
        <v>0</v>
      </c>
      <c r="L58" s="61">
        <f t="shared" si="149"/>
        <v>0</v>
      </c>
      <c r="M58" s="47">
        <f t="shared" ref="M58" si="150">J58+K58-L58</f>
        <v>0</v>
      </c>
      <c r="O58" s="17" t="s">
        <v>51</v>
      </c>
      <c r="P58" s="30">
        <v>3100</v>
      </c>
      <c r="Q58" s="61">
        <f>SUM(Q59:Q64)</f>
        <v>0</v>
      </c>
      <c r="R58" s="61">
        <f t="shared" ref="R58:S58" si="151">SUM(R59:R64)</f>
        <v>0</v>
      </c>
      <c r="S58" s="61">
        <f t="shared" si="151"/>
        <v>0</v>
      </c>
      <c r="T58" s="47">
        <f t="shared" ref="T58" si="152">Q58+R58-S58</f>
        <v>0</v>
      </c>
      <c r="V58" s="17" t="s">
        <v>51</v>
      </c>
      <c r="W58" s="30">
        <v>3100</v>
      </c>
      <c r="X58" s="61">
        <f>SUM(X59:X64)</f>
        <v>0</v>
      </c>
      <c r="Y58" s="61">
        <f t="shared" ref="Y58:Z58" si="153">SUM(Y59:Y64)</f>
        <v>0</v>
      </c>
      <c r="Z58" s="61">
        <f t="shared" si="153"/>
        <v>0</v>
      </c>
      <c r="AA58" s="47">
        <f t="shared" ref="AA58" si="154">X58+Y58-Z58</f>
        <v>0</v>
      </c>
      <c r="AC58" s="17" t="s">
        <v>51</v>
      </c>
      <c r="AD58" s="30">
        <v>3100</v>
      </c>
      <c r="AE58" s="61">
        <f>SUM(AE59:AE64)</f>
        <v>0</v>
      </c>
      <c r="AF58" s="61">
        <f t="shared" ref="AF58:AG58" si="155">SUM(AF59:AF64)</f>
        <v>0</v>
      </c>
      <c r="AG58" s="61">
        <f t="shared" si="155"/>
        <v>0</v>
      </c>
      <c r="AH58" s="47">
        <f t="shared" ref="AH58" si="156">AE58+AF58-AG58</f>
        <v>0</v>
      </c>
      <c r="AJ58" s="17" t="s">
        <v>51</v>
      </c>
      <c r="AK58" s="30">
        <v>3100</v>
      </c>
      <c r="AL58" s="61">
        <f>SUM(AL59:AL64)</f>
        <v>0</v>
      </c>
      <c r="AM58" s="61">
        <f t="shared" ref="AM58:AN58" si="157">SUM(AM59:AM64)</f>
        <v>0</v>
      </c>
      <c r="AN58" s="61">
        <f t="shared" si="157"/>
        <v>0</v>
      </c>
      <c r="AO58" s="47">
        <f t="shared" ref="AO58" si="158">AL58+AM58-AN58</f>
        <v>0</v>
      </c>
      <c r="AQ58" s="17" t="s">
        <v>51</v>
      </c>
      <c r="AR58" s="30">
        <v>3100</v>
      </c>
      <c r="AS58" s="61">
        <f>SUM(AS59:AS64)</f>
        <v>0</v>
      </c>
      <c r="AT58" s="61">
        <f t="shared" ref="AT58:AU58" si="159">SUM(AT59:AT64)</f>
        <v>0</v>
      </c>
      <c r="AU58" s="61">
        <f t="shared" si="159"/>
        <v>0</v>
      </c>
      <c r="AV58" s="47">
        <f t="shared" ref="AV58" si="160">AS58+AT58-AU58</f>
        <v>0</v>
      </c>
      <c r="AX58" s="17" t="s">
        <v>51</v>
      </c>
      <c r="AY58" s="30">
        <v>3100</v>
      </c>
      <c r="AZ58" s="61">
        <f>SUM(AZ59:AZ64)</f>
        <v>0</v>
      </c>
      <c r="BA58" s="61">
        <f t="shared" ref="BA58:BB58" si="161">SUM(BA59:BA64)</f>
        <v>0</v>
      </c>
      <c r="BB58" s="61">
        <f t="shared" si="161"/>
        <v>0</v>
      </c>
      <c r="BC58" s="47">
        <f t="shared" ref="BC58" si="162">AZ58+BA58-BB58</f>
        <v>0</v>
      </c>
      <c r="BE58" s="17" t="s">
        <v>51</v>
      </c>
      <c r="BF58" s="30">
        <v>3100</v>
      </c>
      <c r="BG58" s="61">
        <f>SUM(BG59:BG64)</f>
        <v>0</v>
      </c>
      <c r="BH58" s="61">
        <f t="shared" ref="BH58:BI58" si="163">SUM(BH59:BH64)</f>
        <v>0</v>
      </c>
      <c r="BI58" s="61">
        <f t="shared" si="163"/>
        <v>0</v>
      </c>
      <c r="BJ58" s="47">
        <f t="shared" ref="BJ58" si="164">BG58+BH58-BI58</f>
        <v>0</v>
      </c>
      <c r="BL58" s="17" t="s">
        <v>51</v>
      </c>
      <c r="BM58" s="30">
        <v>3100</v>
      </c>
      <c r="BN58" s="61">
        <f>SUM(BN59:BN64)</f>
        <v>0</v>
      </c>
      <c r="BO58" s="61">
        <f t="shared" ref="BO58:BP58" si="165">SUM(BO59:BO64)</f>
        <v>0</v>
      </c>
      <c r="BP58" s="61">
        <f t="shared" si="165"/>
        <v>0</v>
      </c>
      <c r="BQ58" s="47">
        <f t="shared" ref="BQ58" si="166">BN58+BO58-BP58</f>
        <v>0</v>
      </c>
      <c r="BS58" s="17" t="s">
        <v>51</v>
      </c>
      <c r="BT58" s="30">
        <v>3100</v>
      </c>
      <c r="BU58" s="61">
        <f>SUM(BU59:BU64)</f>
        <v>0</v>
      </c>
      <c r="BV58" s="61">
        <f t="shared" ref="BV58:BW58" si="167">SUM(BV59:BV64)</f>
        <v>0</v>
      </c>
      <c r="BW58" s="61">
        <f t="shared" si="167"/>
        <v>0</v>
      </c>
      <c r="BX58" s="47">
        <f t="shared" ref="BX58" si="168">BU58+BV58-BW58</f>
        <v>0</v>
      </c>
      <c r="BZ58" s="17" t="s">
        <v>51</v>
      </c>
      <c r="CA58" s="30">
        <v>3100</v>
      </c>
      <c r="CB58" s="61">
        <f>SUM(CB59:CB64)</f>
        <v>0</v>
      </c>
      <c r="CC58" s="61">
        <f t="shared" ref="CC58:CD58" si="169">SUM(CC59:CC64)</f>
        <v>0</v>
      </c>
      <c r="CD58" s="61">
        <f t="shared" si="169"/>
        <v>0</v>
      </c>
      <c r="CE58" s="47">
        <f t="shared" ref="CE58" si="170">CB58+CC58-CD58</f>
        <v>0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11"/>
        <v>0</v>
      </c>
      <c r="H59" s="21" t="s">
        <v>52</v>
      </c>
      <c r="I59" s="16">
        <v>3110</v>
      </c>
      <c r="J59" s="50">
        <f t="shared" si="60"/>
        <v>0</v>
      </c>
      <c r="K59" s="50"/>
      <c r="L59" s="50"/>
      <c r="M59" s="45">
        <f t="shared" si="112"/>
        <v>0</v>
      </c>
      <c r="O59" s="21" t="s">
        <v>52</v>
      </c>
      <c r="P59" s="16">
        <v>3110</v>
      </c>
      <c r="Q59" s="50">
        <f t="shared" si="61"/>
        <v>0</v>
      </c>
      <c r="R59" s="50"/>
      <c r="S59" s="50"/>
      <c r="T59" s="45">
        <f t="shared" si="113"/>
        <v>0</v>
      </c>
      <c r="V59" s="21" t="s">
        <v>52</v>
      </c>
      <c r="W59" s="16">
        <v>3110</v>
      </c>
      <c r="X59" s="50">
        <f t="shared" si="62"/>
        <v>0</v>
      </c>
      <c r="Y59" s="50"/>
      <c r="Z59" s="50"/>
      <c r="AA59" s="45">
        <f t="shared" si="114"/>
        <v>0</v>
      </c>
      <c r="AC59" s="21" t="s">
        <v>52</v>
      </c>
      <c r="AD59" s="16">
        <v>3110</v>
      </c>
      <c r="AE59" s="50">
        <f t="shared" si="63"/>
        <v>0</v>
      </c>
      <c r="AF59" s="50"/>
      <c r="AG59" s="50"/>
      <c r="AH59" s="45">
        <f t="shared" si="115"/>
        <v>0</v>
      </c>
      <c r="AJ59" s="21" t="s">
        <v>52</v>
      </c>
      <c r="AK59" s="16">
        <v>3110</v>
      </c>
      <c r="AL59" s="50">
        <f t="shared" si="64"/>
        <v>0</v>
      </c>
      <c r="AM59" s="50"/>
      <c r="AN59" s="50"/>
      <c r="AO59" s="45">
        <f t="shared" si="116"/>
        <v>0</v>
      </c>
      <c r="AQ59" s="21" t="s">
        <v>52</v>
      </c>
      <c r="AR59" s="16">
        <v>3110</v>
      </c>
      <c r="AS59" s="50">
        <f t="shared" si="65"/>
        <v>0</v>
      </c>
      <c r="AT59" s="50"/>
      <c r="AU59" s="50"/>
      <c r="AV59" s="45">
        <f t="shared" si="117"/>
        <v>0</v>
      </c>
      <c r="AX59" s="21" t="s">
        <v>52</v>
      </c>
      <c r="AY59" s="16">
        <v>3110</v>
      </c>
      <c r="AZ59" s="50">
        <f t="shared" si="66"/>
        <v>0</v>
      </c>
      <c r="BA59" s="50"/>
      <c r="BB59" s="50"/>
      <c r="BC59" s="45">
        <f t="shared" si="118"/>
        <v>0</v>
      </c>
      <c r="BE59" s="21" t="s">
        <v>52</v>
      </c>
      <c r="BF59" s="16">
        <v>3110</v>
      </c>
      <c r="BG59" s="50">
        <f t="shared" si="67"/>
        <v>0</v>
      </c>
      <c r="BH59" s="50"/>
      <c r="BI59" s="50"/>
      <c r="BJ59" s="45">
        <f t="shared" si="119"/>
        <v>0</v>
      </c>
      <c r="BL59" s="21" t="s">
        <v>52</v>
      </c>
      <c r="BM59" s="16">
        <v>3110</v>
      </c>
      <c r="BN59" s="50">
        <f t="shared" si="68"/>
        <v>0</v>
      </c>
      <c r="BO59" s="50"/>
      <c r="BP59" s="50"/>
      <c r="BQ59" s="45">
        <f t="shared" si="120"/>
        <v>0</v>
      </c>
      <c r="BS59" s="21" t="s">
        <v>52</v>
      </c>
      <c r="BT59" s="16">
        <v>3110</v>
      </c>
      <c r="BU59" s="50">
        <f t="shared" si="69"/>
        <v>0</v>
      </c>
      <c r="BV59" s="50"/>
      <c r="BW59" s="50"/>
      <c r="BX59" s="45">
        <f t="shared" si="121"/>
        <v>0</v>
      </c>
      <c r="BZ59" s="21" t="s">
        <v>52</v>
      </c>
      <c r="CA59" s="16">
        <v>3110</v>
      </c>
      <c r="CB59" s="50">
        <f t="shared" si="70"/>
        <v>0</v>
      </c>
      <c r="CC59" s="50"/>
      <c r="CD59" s="50"/>
      <c r="CE59" s="45">
        <f t="shared" si="122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11"/>
        <v>0</v>
      </c>
      <c r="H60" s="34" t="s">
        <v>143</v>
      </c>
      <c r="I60" s="16">
        <v>3110</v>
      </c>
      <c r="J60" s="50">
        <f t="shared" si="60"/>
        <v>0</v>
      </c>
      <c r="K60" s="50"/>
      <c r="L60" s="50"/>
      <c r="M60" s="45">
        <f t="shared" si="112"/>
        <v>0</v>
      </c>
      <c r="O60" s="34" t="s">
        <v>143</v>
      </c>
      <c r="P60" s="16">
        <v>3110</v>
      </c>
      <c r="Q60" s="41">
        <f t="shared" si="61"/>
        <v>0</v>
      </c>
      <c r="R60" s="50"/>
      <c r="S60" s="50"/>
      <c r="T60" s="45">
        <f t="shared" si="113"/>
        <v>0</v>
      </c>
      <c r="V60" s="34" t="s">
        <v>143</v>
      </c>
      <c r="W60" s="16">
        <v>3110</v>
      </c>
      <c r="X60" s="41">
        <f t="shared" si="62"/>
        <v>0</v>
      </c>
      <c r="Y60" s="50"/>
      <c r="Z60" s="50"/>
      <c r="AA60" s="45">
        <f t="shared" si="114"/>
        <v>0</v>
      </c>
      <c r="AC60" s="34" t="s">
        <v>143</v>
      </c>
      <c r="AD60" s="16">
        <v>3110</v>
      </c>
      <c r="AE60" s="41">
        <f t="shared" si="63"/>
        <v>0</v>
      </c>
      <c r="AF60" s="50"/>
      <c r="AG60" s="50"/>
      <c r="AH60" s="45">
        <f t="shared" si="115"/>
        <v>0</v>
      </c>
      <c r="AJ60" s="34" t="s">
        <v>143</v>
      </c>
      <c r="AK60" s="16">
        <v>3110</v>
      </c>
      <c r="AL60" s="41">
        <f t="shared" si="64"/>
        <v>0</v>
      </c>
      <c r="AM60" s="50"/>
      <c r="AN60" s="50"/>
      <c r="AO60" s="45">
        <f t="shared" si="116"/>
        <v>0</v>
      </c>
      <c r="AQ60" s="34" t="s">
        <v>143</v>
      </c>
      <c r="AR60" s="16">
        <v>3110</v>
      </c>
      <c r="AS60" s="41">
        <f t="shared" si="65"/>
        <v>0</v>
      </c>
      <c r="AT60" s="50"/>
      <c r="AU60" s="50"/>
      <c r="AV60" s="45">
        <f t="shared" si="117"/>
        <v>0</v>
      </c>
      <c r="AX60" s="34" t="s">
        <v>143</v>
      </c>
      <c r="AY60" s="16">
        <v>3110</v>
      </c>
      <c r="AZ60" s="41">
        <f t="shared" si="66"/>
        <v>0</v>
      </c>
      <c r="BA60" s="50"/>
      <c r="BB60" s="50"/>
      <c r="BC60" s="45">
        <f t="shared" si="118"/>
        <v>0</v>
      </c>
      <c r="BE60" s="34" t="s">
        <v>143</v>
      </c>
      <c r="BF60" s="16">
        <v>3110</v>
      </c>
      <c r="BG60" s="41">
        <f t="shared" si="67"/>
        <v>0</v>
      </c>
      <c r="BH60" s="50"/>
      <c r="BI60" s="50"/>
      <c r="BJ60" s="45">
        <f t="shared" si="119"/>
        <v>0</v>
      </c>
      <c r="BL60" s="34" t="s">
        <v>143</v>
      </c>
      <c r="BM60" s="16">
        <v>3110</v>
      </c>
      <c r="BN60" s="41">
        <f t="shared" si="68"/>
        <v>0</v>
      </c>
      <c r="BO60" s="50"/>
      <c r="BP60" s="50"/>
      <c r="BQ60" s="45">
        <f t="shared" si="120"/>
        <v>0</v>
      </c>
      <c r="BS60" s="34" t="s">
        <v>143</v>
      </c>
      <c r="BT60" s="16">
        <v>3110</v>
      </c>
      <c r="BU60" s="41">
        <f t="shared" si="69"/>
        <v>0</v>
      </c>
      <c r="BV60" s="50"/>
      <c r="BW60" s="50"/>
      <c r="BX60" s="45">
        <f t="shared" si="121"/>
        <v>0</v>
      </c>
      <c r="BZ60" s="34" t="s">
        <v>143</v>
      </c>
      <c r="CA60" s="16">
        <v>3110</v>
      </c>
      <c r="CB60" s="41">
        <f t="shared" si="70"/>
        <v>0</v>
      </c>
      <c r="CC60" s="50"/>
      <c r="CD60" s="50"/>
      <c r="CE60" s="45">
        <f t="shared" si="122"/>
        <v>0</v>
      </c>
    </row>
    <row r="61" spans="1:83" s="88" customFormat="1" ht="15.75" customHeight="1" thickBot="1">
      <c r="A61" s="34" t="s">
        <v>144</v>
      </c>
      <c r="B61" s="16">
        <v>3110</v>
      </c>
      <c r="C61" s="50"/>
      <c r="D61" s="50"/>
      <c r="E61" s="50"/>
      <c r="F61" s="45">
        <f t="shared" si="111"/>
        <v>0</v>
      </c>
      <c r="H61" s="34" t="s">
        <v>144</v>
      </c>
      <c r="I61" s="16">
        <v>3110</v>
      </c>
      <c r="J61" s="50">
        <f t="shared" si="60"/>
        <v>0</v>
      </c>
      <c r="K61" s="50"/>
      <c r="L61" s="50"/>
      <c r="M61" s="45">
        <f t="shared" si="112"/>
        <v>0</v>
      </c>
      <c r="O61" s="34" t="s">
        <v>144</v>
      </c>
      <c r="P61" s="16">
        <v>3110</v>
      </c>
      <c r="Q61" s="41">
        <f t="shared" si="61"/>
        <v>0</v>
      </c>
      <c r="R61" s="50"/>
      <c r="S61" s="50"/>
      <c r="T61" s="45">
        <f t="shared" si="113"/>
        <v>0</v>
      </c>
      <c r="V61" s="34" t="s">
        <v>144</v>
      </c>
      <c r="W61" s="16">
        <v>3110</v>
      </c>
      <c r="X61" s="41">
        <f t="shared" si="62"/>
        <v>0</v>
      </c>
      <c r="Y61" s="50"/>
      <c r="Z61" s="50"/>
      <c r="AA61" s="45">
        <f t="shared" si="114"/>
        <v>0</v>
      </c>
      <c r="AC61" s="34" t="s">
        <v>144</v>
      </c>
      <c r="AD61" s="16">
        <v>3110</v>
      </c>
      <c r="AE61" s="41">
        <f t="shared" si="63"/>
        <v>0</v>
      </c>
      <c r="AF61" s="50"/>
      <c r="AG61" s="50"/>
      <c r="AH61" s="45">
        <f t="shared" si="115"/>
        <v>0</v>
      </c>
      <c r="AJ61" s="34" t="s">
        <v>144</v>
      </c>
      <c r="AK61" s="16">
        <v>3110</v>
      </c>
      <c r="AL61" s="41">
        <f t="shared" si="64"/>
        <v>0</v>
      </c>
      <c r="AM61" s="50"/>
      <c r="AN61" s="50"/>
      <c r="AO61" s="45">
        <f t="shared" si="116"/>
        <v>0</v>
      </c>
      <c r="AQ61" s="34" t="s">
        <v>144</v>
      </c>
      <c r="AR61" s="16">
        <v>3110</v>
      </c>
      <c r="AS61" s="41">
        <f t="shared" si="65"/>
        <v>0</v>
      </c>
      <c r="AT61" s="50"/>
      <c r="AU61" s="50"/>
      <c r="AV61" s="45">
        <f t="shared" si="117"/>
        <v>0</v>
      </c>
      <c r="AX61" s="34" t="s">
        <v>144</v>
      </c>
      <c r="AY61" s="16">
        <v>3110</v>
      </c>
      <c r="AZ61" s="41">
        <f t="shared" si="66"/>
        <v>0</v>
      </c>
      <c r="BA61" s="50"/>
      <c r="BB61" s="50"/>
      <c r="BC61" s="45">
        <f t="shared" si="118"/>
        <v>0</v>
      </c>
      <c r="BE61" s="34" t="s">
        <v>144</v>
      </c>
      <c r="BF61" s="16">
        <v>3110</v>
      </c>
      <c r="BG61" s="41">
        <f t="shared" si="67"/>
        <v>0</v>
      </c>
      <c r="BH61" s="50"/>
      <c r="BI61" s="50"/>
      <c r="BJ61" s="45">
        <f t="shared" si="119"/>
        <v>0</v>
      </c>
      <c r="BL61" s="34" t="s">
        <v>144</v>
      </c>
      <c r="BM61" s="16">
        <v>3110</v>
      </c>
      <c r="BN61" s="41">
        <f t="shared" si="68"/>
        <v>0</v>
      </c>
      <c r="BO61" s="50"/>
      <c r="BP61" s="50"/>
      <c r="BQ61" s="45">
        <f t="shared" si="120"/>
        <v>0</v>
      </c>
      <c r="BS61" s="34" t="s">
        <v>144</v>
      </c>
      <c r="BT61" s="16">
        <v>3110</v>
      </c>
      <c r="BU61" s="41">
        <f t="shared" si="69"/>
        <v>0</v>
      </c>
      <c r="BV61" s="50"/>
      <c r="BW61" s="50"/>
      <c r="BX61" s="45">
        <f t="shared" si="121"/>
        <v>0</v>
      </c>
      <c r="BZ61" s="34" t="s">
        <v>144</v>
      </c>
      <c r="CA61" s="16">
        <v>3110</v>
      </c>
      <c r="CB61" s="41">
        <f t="shared" si="70"/>
        <v>0</v>
      </c>
      <c r="CC61" s="50"/>
      <c r="CD61" s="50"/>
      <c r="CE61" s="45">
        <f t="shared" si="122"/>
        <v>0</v>
      </c>
    </row>
    <row r="62" spans="1:83" s="88" customFormat="1" ht="15.75" customHeight="1" thickBot="1">
      <c r="A62" s="34" t="s">
        <v>145</v>
      </c>
      <c r="B62" s="16">
        <v>3110</v>
      </c>
      <c r="C62" s="50"/>
      <c r="D62" s="50"/>
      <c r="E62" s="50"/>
      <c r="F62" s="45">
        <f t="shared" si="111"/>
        <v>0</v>
      </c>
      <c r="H62" s="34" t="s">
        <v>145</v>
      </c>
      <c r="I62" s="16">
        <v>3110</v>
      </c>
      <c r="J62" s="50">
        <f t="shared" si="60"/>
        <v>0</v>
      </c>
      <c r="K62" s="50"/>
      <c r="L62" s="50"/>
      <c r="M62" s="45">
        <f t="shared" si="112"/>
        <v>0</v>
      </c>
      <c r="O62" s="34" t="s">
        <v>145</v>
      </c>
      <c r="P62" s="16">
        <v>3110</v>
      </c>
      <c r="Q62" s="41">
        <f t="shared" si="61"/>
        <v>0</v>
      </c>
      <c r="R62" s="50"/>
      <c r="S62" s="50"/>
      <c r="T62" s="45">
        <f t="shared" si="113"/>
        <v>0</v>
      </c>
      <c r="V62" s="34" t="s">
        <v>145</v>
      </c>
      <c r="W62" s="16">
        <v>3110</v>
      </c>
      <c r="X62" s="41">
        <f t="shared" si="62"/>
        <v>0</v>
      </c>
      <c r="Y62" s="50"/>
      <c r="Z62" s="50"/>
      <c r="AA62" s="45">
        <f t="shared" si="114"/>
        <v>0</v>
      </c>
      <c r="AC62" s="34" t="s">
        <v>145</v>
      </c>
      <c r="AD62" s="16">
        <v>3110</v>
      </c>
      <c r="AE62" s="41">
        <f t="shared" si="63"/>
        <v>0</v>
      </c>
      <c r="AF62" s="50"/>
      <c r="AG62" s="50"/>
      <c r="AH62" s="45">
        <f t="shared" si="115"/>
        <v>0</v>
      </c>
      <c r="AJ62" s="34" t="s">
        <v>145</v>
      </c>
      <c r="AK62" s="16">
        <v>3110</v>
      </c>
      <c r="AL62" s="41">
        <f t="shared" si="64"/>
        <v>0</v>
      </c>
      <c r="AM62" s="50"/>
      <c r="AN62" s="50"/>
      <c r="AO62" s="45">
        <f t="shared" si="116"/>
        <v>0</v>
      </c>
      <c r="AQ62" s="34" t="s">
        <v>145</v>
      </c>
      <c r="AR62" s="16">
        <v>3110</v>
      </c>
      <c r="AS62" s="41">
        <f t="shared" si="65"/>
        <v>0</v>
      </c>
      <c r="AT62" s="50"/>
      <c r="AU62" s="50"/>
      <c r="AV62" s="45">
        <f t="shared" si="117"/>
        <v>0</v>
      </c>
      <c r="AX62" s="34" t="s">
        <v>145</v>
      </c>
      <c r="AY62" s="16">
        <v>3110</v>
      </c>
      <c r="AZ62" s="41">
        <f t="shared" si="66"/>
        <v>0</v>
      </c>
      <c r="BA62" s="50"/>
      <c r="BB62" s="50"/>
      <c r="BC62" s="45">
        <f t="shared" si="118"/>
        <v>0</v>
      </c>
      <c r="BE62" s="34" t="s">
        <v>145</v>
      </c>
      <c r="BF62" s="16">
        <v>3110</v>
      </c>
      <c r="BG62" s="41">
        <f t="shared" si="67"/>
        <v>0</v>
      </c>
      <c r="BH62" s="50"/>
      <c r="BI62" s="50"/>
      <c r="BJ62" s="45">
        <f t="shared" si="119"/>
        <v>0</v>
      </c>
      <c r="BL62" s="34" t="s">
        <v>145</v>
      </c>
      <c r="BM62" s="16">
        <v>3110</v>
      </c>
      <c r="BN62" s="41">
        <f t="shared" si="68"/>
        <v>0</v>
      </c>
      <c r="BO62" s="50"/>
      <c r="BP62" s="50"/>
      <c r="BQ62" s="45">
        <f t="shared" si="120"/>
        <v>0</v>
      </c>
      <c r="BS62" s="34" t="s">
        <v>145</v>
      </c>
      <c r="BT62" s="16">
        <v>3110</v>
      </c>
      <c r="BU62" s="41">
        <f t="shared" si="69"/>
        <v>0</v>
      </c>
      <c r="BV62" s="50"/>
      <c r="BW62" s="50"/>
      <c r="BX62" s="45">
        <f t="shared" si="121"/>
        <v>0</v>
      </c>
      <c r="BZ62" s="34" t="s">
        <v>145</v>
      </c>
      <c r="CA62" s="16">
        <v>3110</v>
      </c>
      <c r="CB62" s="41">
        <f t="shared" si="70"/>
        <v>0</v>
      </c>
      <c r="CC62" s="50"/>
      <c r="CD62" s="50"/>
      <c r="CE62" s="45">
        <f t="shared" si="122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11"/>
        <v>0</v>
      </c>
      <c r="H63" s="21" t="s">
        <v>53</v>
      </c>
      <c r="I63" s="16">
        <v>3120</v>
      </c>
      <c r="J63" s="50">
        <f t="shared" si="60"/>
        <v>0</v>
      </c>
      <c r="K63" s="50"/>
      <c r="L63" s="50"/>
      <c r="M63" s="45">
        <f t="shared" si="112"/>
        <v>0</v>
      </c>
      <c r="O63" s="21" t="s">
        <v>53</v>
      </c>
      <c r="P63" s="16">
        <v>3120</v>
      </c>
      <c r="Q63" s="50">
        <f t="shared" si="61"/>
        <v>0</v>
      </c>
      <c r="R63" s="50"/>
      <c r="S63" s="50"/>
      <c r="T63" s="45">
        <f t="shared" si="113"/>
        <v>0</v>
      </c>
      <c r="V63" s="21" t="s">
        <v>53</v>
      </c>
      <c r="W63" s="16">
        <v>3120</v>
      </c>
      <c r="X63" s="50">
        <f t="shared" si="62"/>
        <v>0</v>
      </c>
      <c r="Y63" s="50"/>
      <c r="Z63" s="50"/>
      <c r="AA63" s="45">
        <f t="shared" si="114"/>
        <v>0</v>
      </c>
      <c r="AC63" s="21" t="s">
        <v>53</v>
      </c>
      <c r="AD63" s="16">
        <v>3120</v>
      </c>
      <c r="AE63" s="50">
        <f t="shared" si="63"/>
        <v>0</v>
      </c>
      <c r="AF63" s="50"/>
      <c r="AG63" s="50"/>
      <c r="AH63" s="45">
        <f t="shared" si="115"/>
        <v>0</v>
      </c>
      <c r="AJ63" s="21" t="s">
        <v>53</v>
      </c>
      <c r="AK63" s="16">
        <v>3120</v>
      </c>
      <c r="AL63" s="50">
        <f t="shared" si="64"/>
        <v>0</v>
      </c>
      <c r="AM63" s="50"/>
      <c r="AN63" s="50"/>
      <c r="AO63" s="45">
        <f t="shared" si="116"/>
        <v>0</v>
      </c>
      <c r="AQ63" s="21" t="s">
        <v>53</v>
      </c>
      <c r="AR63" s="16">
        <v>3120</v>
      </c>
      <c r="AS63" s="50">
        <f t="shared" si="65"/>
        <v>0</v>
      </c>
      <c r="AT63" s="50"/>
      <c r="AU63" s="50"/>
      <c r="AV63" s="45">
        <f t="shared" si="117"/>
        <v>0</v>
      </c>
      <c r="AX63" s="21" t="s">
        <v>53</v>
      </c>
      <c r="AY63" s="16">
        <v>3120</v>
      </c>
      <c r="AZ63" s="50">
        <f t="shared" si="66"/>
        <v>0</v>
      </c>
      <c r="BA63" s="50"/>
      <c r="BB63" s="50"/>
      <c r="BC63" s="45">
        <f t="shared" si="118"/>
        <v>0</v>
      </c>
      <c r="BE63" s="21" t="s">
        <v>53</v>
      </c>
      <c r="BF63" s="16">
        <v>3120</v>
      </c>
      <c r="BG63" s="50">
        <f t="shared" si="67"/>
        <v>0</v>
      </c>
      <c r="BH63" s="50"/>
      <c r="BI63" s="50"/>
      <c r="BJ63" s="45">
        <f t="shared" si="119"/>
        <v>0</v>
      </c>
      <c r="BL63" s="21" t="s">
        <v>53</v>
      </c>
      <c r="BM63" s="16">
        <v>3120</v>
      </c>
      <c r="BN63" s="50">
        <f t="shared" si="68"/>
        <v>0</v>
      </c>
      <c r="BO63" s="50"/>
      <c r="BP63" s="50"/>
      <c r="BQ63" s="45">
        <f t="shared" si="120"/>
        <v>0</v>
      </c>
      <c r="BS63" s="21" t="s">
        <v>53</v>
      </c>
      <c r="BT63" s="16">
        <v>3120</v>
      </c>
      <c r="BU63" s="50">
        <f t="shared" si="69"/>
        <v>0</v>
      </c>
      <c r="BV63" s="50"/>
      <c r="BW63" s="50"/>
      <c r="BX63" s="45">
        <f t="shared" si="121"/>
        <v>0</v>
      </c>
      <c r="BZ63" s="21" t="s">
        <v>53</v>
      </c>
      <c r="CA63" s="16">
        <v>3120</v>
      </c>
      <c r="CB63" s="50">
        <f t="shared" si="70"/>
        <v>0</v>
      </c>
      <c r="CC63" s="50"/>
      <c r="CD63" s="50"/>
      <c r="CE63" s="45">
        <f t="shared" si="122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11"/>
        <v>0</v>
      </c>
      <c r="H64" s="21" t="s">
        <v>54</v>
      </c>
      <c r="I64" s="16">
        <v>3130</v>
      </c>
      <c r="J64" s="50">
        <f t="shared" si="60"/>
        <v>0</v>
      </c>
      <c r="K64" s="50"/>
      <c r="L64" s="50"/>
      <c r="M64" s="45">
        <f t="shared" si="112"/>
        <v>0</v>
      </c>
      <c r="O64" s="21" t="s">
        <v>54</v>
      </c>
      <c r="P64" s="16">
        <v>3130</v>
      </c>
      <c r="Q64" s="50">
        <f t="shared" si="61"/>
        <v>0</v>
      </c>
      <c r="R64" s="50"/>
      <c r="S64" s="50"/>
      <c r="T64" s="45">
        <f t="shared" si="113"/>
        <v>0</v>
      </c>
      <c r="V64" s="21" t="s">
        <v>54</v>
      </c>
      <c r="W64" s="16">
        <v>3130</v>
      </c>
      <c r="X64" s="50">
        <f t="shared" si="62"/>
        <v>0</v>
      </c>
      <c r="Y64" s="50"/>
      <c r="Z64" s="50"/>
      <c r="AA64" s="45">
        <f t="shared" si="114"/>
        <v>0</v>
      </c>
      <c r="AC64" s="21" t="s">
        <v>54</v>
      </c>
      <c r="AD64" s="16">
        <v>3130</v>
      </c>
      <c r="AE64" s="50">
        <f t="shared" si="63"/>
        <v>0</v>
      </c>
      <c r="AF64" s="50"/>
      <c r="AG64" s="50"/>
      <c r="AH64" s="45">
        <f t="shared" si="115"/>
        <v>0</v>
      </c>
      <c r="AJ64" s="21" t="s">
        <v>54</v>
      </c>
      <c r="AK64" s="16">
        <v>3130</v>
      </c>
      <c r="AL64" s="50">
        <f t="shared" si="64"/>
        <v>0</v>
      </c>
      <c r="AM64" s="50"/>
      <c r="AN64" s="50"/>
      <c r="AO64" s="45">
        <f t="shared" si="116"/>
        <v>0</v>
      </c>
      <c r="AQ64" s="21" t="s">
        <v>54</v>
      </c>
      <c r="AR64" s="16">
        <v>3130</v>
      </c>
      <c r="AS64" s="50">
        <f t="shared" si="65"/>
        <v>0</v>
      </c>
      <c r="AT64" s="50"/>
      <c r="AU64" s="50"/>
      <c r="AV64" s="45">
        <f t="shared" si="117"/>
        <v>0</v>
      </c>
      <c r="AX64" s="21" t="s">
        <v>54</v>
      </c>
      <c r="AY64" s="16">
        <v>3130</v>
      </c>
      <c r="AZ64" s="50">
        <f t="shared" si="66"/>
        <v>0</v>
      </c>
      <c r="BA64" s="50"/>
      <c r="BB64" s="50"/>
      <c r="BC64" s="45">
        <f t="shared" si="118"/>
        <v>0</v>
      </c>
      <c r="BE64" s="21" t="s">
        <v>54</v>
      </c>
      <c r="BF64" s="16">
        <v>3130</v>
      </c>
      <c r="BG64" s="50">
        <f t="shared" si="67"/>
        <v>0</v>
      </c>
      <c r="BH64" s="50"/>
      <c r="BI64" s="50"/>
      <c r="BJ64" s="45">
        <f t="shared" si="119"/>
        <v>0</v>
      </c>
      <c r="BL64" s="21" t="s">
        <v>54</v>
      </c>
      <c r="BM64" s="16">
        <v>3130</v>
      </c>
      <c r="BN64" s="50">
        <f t="shared" si="68"/>
        <v>0</v>
      </c>
      <c r="BO64" s="50"/>
      <c r="BP64" s="50"/>
      <c r="BQ64" s="45">
        <f t="shared" si="120"/>
        <v>0</v>
      </c>
      <c r="BS64" s="21" t="s">
        <v>54</v>
      </c>
      <c r="BT64" s="16">
        <v>3130</v>
      </c>
      <c r="BU64" s="50">
        <f t="shared" si="69"/>
        <v>0</v>
      </c>
      <c r="BV64" s="50"/>
      <c r="BW64" s="50"/>
      <c r="BX64" s="45">
        <f t="shared" si="121"/>
        <v>0</v>
      </c>
      <c r="BZ64" s="21" t="s">
        <v>54</v>
      </c>
      <c r="CA64" s="16">
        <v>3130</v>
      </c>
      <c r="CB64" s="50">
        <f t="shared" si="70"/>
        <v>0</v>
      </c>
      <c r="CC64" s="50"/>
      <c r="CD64" s="50"/>
      <c r="CE64" s="45">
        <f t="shared" si="122"/>
        <v>0</v>
      </c>
    </row>
    <row r="65" spans="1:7" ht="15" customHeight="1">
      <c r="A65" s="18"/>
    </row>
    <row r="67" spans="1:7" ht="15.75" customHeight="1"/>
    <row r="68" spans="1:7" s="27" customFormat="1" ht="15.75" customHeight="1">
      <c r="G68" s="11"/>
    </row>
    <row r="69" spans="1:7" s="27" customFormat="1" ht="36" customHeight="1"/>
    <row r="70" spans="1:7" s="27" customFormat="1" ht="15.75" customHeight="1"/>
    <row r="71" spans="1:7" s="27" customFormat="1" ht="15.75" customHeight="1"/>
    <row r="72" spans="1:7" s="32" customFormat="1" ht="15.75" customHeight="1"/>
    <row r="73" spans="1:7" s="32" customFormat="1" ht="15.75" customHeight="1"/>
    <row r="74" spans="1:7" s="32" customFormat="1" ht="15.75" hidden="1" customHeight="1"/>
    <row r="75" spans="1:7" s="27" customFormat="1" ht="15.75" customHeight="1"/>
    <row r="76" spans="1:7" s="27" customFormat="1" ht="15.75" customHeight="1"/>
    <row r="77" spans="1:7" s="27" customFormat="1" ht="15.75" customHeight="1"/>
    <row r="78" spans="1:7" s="27" customFormat="1" ht="15.75" customHeight="1"/>
    <row r="79" spans="1:7" s="27" customFormat="1" ht="15.75" customHeight="1"/>
    <row r="80" spans="1:7" s="27" customFormat="1" ht="15.75" hidden="1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25.5" customHeight="1"/>
    <row r="102" spans="7:7" s="27" customFormat="1" ht="15.75" customHeight="1"/>
    <row r="103" spans="7:7" ht="15.75" customHeight="1"/>
    <row r="105" spans="7:7" ht="15.75" customHeight="1"/>
    <row r="106" spans="7:7" s="27" customFormat="1" ht="15.75" customHeight="1">
      <c r="G106" s="11"/>
    </row>
    <row r="107" spans="7:7" s="27" customFormat="1" ht="36" customHeight="1"/>
    <row r="108" spans="7:7" s="27" customFormat="1" ht="15.75" customHeight="1"/>
    <row r="109" spans="7:7" s="27" customFormat="1" ht="15.75" customHeight="1"/>
    <row r="110" spans="7:7" s="32" customFormat="1" ht="15.75" customHeight="1"/>
    <row r="111" spans="7:7" s="32" customFormat="1" ht="15.75" customHeight="1"/>
    <row r="112" spans="7:7" s="32" customFormat="1" ht="15.75" hidden="1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hidden="1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pans="7:7" s="27" customFormat="1" ht="15.75" customHeight="1"/>
    <row r="130" spans="7:7" s="27" customFormat="1" ht="15.75" customHeight="1"/>
    <row r="131" spans="7:7" s="27" customFormat="1" ht="15.75" customHeight="1"/>
    <row r="132" spans="7:7" s="27" customFormat="1" ht="15.75" customHeight="1"/>
    <row r="133" spans="7:7" s="27" customFormat="1" ht="15.75" customHeight="1"/>
    <row r="134" spans="7:7" s="27" customFormat="1" ht="15.75" customHeight="1"/>
    <row r="135" spans="7:7" s="27" customFormat="1" ht="15.75" customHeight="1"/>
    <row r="136" spans="7:7" s="27" customFormat="1" ht="15.75" customHeight="1"/>
    <row r="137" spans="7:7" s="27" customFormat="1" ht="15.75" customHeight="1"/>
    <row r="138" spans="7:7" s="27" customFormat="1" ht="15.75" customHeight="1"/>
    <row r="139" spans="7:7" s="27" customFormat="1" ht="25.5" customHeight="1"/>
    <row r="140" spans="7:7" s="27" customFormat="1" ht="15.75" customHeight="1"/>
    <row r="141" spans="7:7" ht="15.75" customHeight="1"/>
    <row r="143" spans="7:7" ht="15.75" customHeight="1"/>
    <row r="144" spans="7:7" s="27" customFormat="1" ht="15.75" customHeight="1">
      <c r="G144" s="11"/>
    </row>
    <row r="145" s="27" customFormat="1" ht="36" customHeight="1"/>
    <row r="146" s="27" customFormat="1" ht="15.75" customHeight="1"/>
    <row r="147" s="27" customFormat="1" ht="15.75" customHeight="1"/>
    <row r="148" s="32" customFormat="1" ht="15.75" customHeight="1"/>
    <row r="149" s="32" customFormat="1" ht="15.75" customHeight="1"/>
    <row r="150" s="32" customFormat="1" ht="15.75" hidden="1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hidden="1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pans="7:7" s="27" customFormat="1" ht="25.5" customHeight="1"/>
    <row r="178" spans="7:7" s="27" customFormat="1" ht="15.75" customHeight="1"/>
    <row r="179" spans="7:7" ht="15.75" customHeight="1"/>
    <row r="181" spans="7:7" ht="20.25" customHeight="1"/>
    <row r="182" spans="7:7" s="27" customFormat="1" ht="15.75" customHeight="1">
      <c r="G182" s="11"/>
    </row>
    <row r="183" spans="7:7" s="27" customFormat="1" ht="36" customHeight="1"/>
    <row r="184" spans="7:7" s="27" customFormat="1" ht="15.75" customHeight="1"/>
    <row r="185" spans="7:7" s="27" customFormat="1" ht="15.75" customHeight="1"/>
    <row r="186" spans="7:7" s="32" customFormat="1" ht="15.75" customHeight="1"/>
    <row r="187" spans="7:7" s="32" customFormat="1" ht="15.75" customHeight="1"/>
    <row r="188" spans="7:7" s="32" customFormat="1" ht="15.75" hidden="1" customHeight="1"/>
    <row r="189" spans="7:7" s="27" customFormat="1" ht="15.75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hidden="1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15.75" customHeight="1"/>
    <row r="215" spans="7:7" s="27" customFormat="1" ht="25.5" customHeight="1"/>
    <row r="216" spans="7:7" s="27" customFormat="1" ht="15.75" customHeight="1"/>
    <row r="217" spans="7:7" ht="16.149999999999999" customHeight="1"/>
    <row r="218" spans="7:7" ht="48" customHeight="1"/>
    <row r="219" spans="7:7" ht="15.75" customHeight="1"/>
    <row r="220" spans="7:7" s="27" customFormat="1" ht="15.75" customHeight="1">
      <c r="G220" s="11"/>
    </row>
    <row r="221" spans="7:7" s="27" customFormat="1" ht="36" customHeight="1"/>
    <row r="222" spans="7:7" s="27" customFormat="1" ht="15.75" customHeight="1"/>
    <row r="223" spans="7:7" s="27" customFormat="1" ht="15.75" customHeight="1"/>
    <row r="224" spans="7:7" s="32" customFormat="1" ht="15.75" customHeight="1"/>
    <row r="225" s="32" customFormat="1" ht="15.75" customHeight="1"/>
    <row r="226" s="32" customFormat="1" ht="15.75" hidden="1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hidden="1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25.5" customHeight="1"/>
    <row r="254" s="27" customFormat="1" ht="15.75" customHeight="1"/>
    <row r="255" ht="15.75" customHeight="1"/>
    <row r="256" ht="50.45" customHeight="1"/>
    <row r="257" spans="7:7" ht="15.75" customHeight="1"/>
    <row r="258" spans="7:7" s="27" customFormat="1" ht="15.75" customHeight="1">
      <c r="G258" s="11"/>
    </row>
    <row r="259" spans="7:7" s="27" customFormat="1" ht="36" customHeight="1"/>
    <row r="260" spans="7:7" s="27" customFormat="1" ht="15.75" customHeight="1"/>
    <row r="261" spans="7:7" s="27" customFormat="1" ht="15.75" customHeight="1"/>
    <row r="262" spans="7:7" s="32" customFormat="1" ht="15.75" customHeight="1"/>
    <row r="263" spans="7:7" s="32" customFormat="1" ht="15.75" customHeight="1"/>
    <row r="264" spans="7:7" s="32" customFormat="1" ht="15.75" hidden="1" customHeight="1"/>
    <row r="265" spans="7:7" s="27" customFormat="1" ht="15.75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hidden="1" customHeight="1"/>
    <row r="271" spans="7:7" s="27" customFormat="1" ht="15.75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15.75" customHeight="1"/>
    <row r="291" spans="7:7" s="27" customFormat="1" ht="25.5" customHeight="1"/>
    <row r="292" spans="7:7" s="27" customFormat="1" ht="15.75" customHeight="1"/>
    <row r="293" spans="7:7" ht="15.75" customHeight="1"/>
    <row r="294" spans="7:7" ht="44.45" customHeight="1"/>
    <row r="295" spans="7:7" ht="15.75" customHeight="1"/>
    <row r="296" spans="7:7" s="27" customFormat="1" ht="15.75" customHeight="1">
      <c r="G296" s="11"/>
    </row>
    <row r="297" spans="7:7" s="27" customFormat="1" ht="36" customHeight="1"/>
    <row r="298" spans="7:7" s="27" customFormat="1" ht="15.75" customHeight="1"/>
    <row r="299" spans="7:7" s="27" customFormat="1" ht="15.75" customHeight="1"/>
    <row r="300" spans="7:7" s="32" customFormat="1" ht="15.75" customHeight="1"/>
    <row r="301" spans="7:7" s="32" customFormat="1" ht="15.75" customHeight="1"/>
    <row r="302" spans="7:7" s="32" customFormat="1" ht="15.75" hidden="1" customHeight="1"/>
    <row r="303" spans="7:7" s="27" customFormat="1" ht="15.75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hidden="1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15.75" customHeight="1"/>
    <row r="329" spans="7:7" s="27" customFormat="1" ht="25.5" customHeight="1"/>
    <row r="330" spans="7:7" s="27" customFormat="1" ht="15.75" customHeight="1"/>
    <row r="331" spans="7:7" ht="15.75" customHeight="1"/>
    <row r="332" spans="7:7" ht="46.9" customHeight="1"/>
    <row r="333" spans="7:7" ht="15.75" customHeight="1"/>
    <row r="334" spans="7:7" s="27" customFormat="1" ht="15.75" customHeight="1">
      <c r="G334" s="11"/>
    </row>
    <row r="335" spans="7:7" s="27" customFormat="1" ht="36" customHeight="1"/>
    <row r="336" spans="7:7" s="27" customFormat="1" ht="15.75" customHeight="1"/>
    <row r="337" s="27" customFormat="1" ht="15.75" customHeight="1"/>
    <row r="338" s="32" customFormat="1" ht="15.75" customHeight="1"/>
    <row r="339" s="32" customFormat="1" ht="15.75" customHeight="1"/>
    <row r="340" s="32" customFormat="1" ht="15.75" hidden="1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hidden="1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25.5" customHeight="1"/>
    <row r="368" s="27" customFormat="1" ht="15.75" customHeight="1"/>
    <row r="369" spans="7:7" ht="15.75" customHeight="1"/>
    <row r="370" spans="7:7" ht="51" customHeight="1"/>
    <row r="371" spans="7:7" ht="15.75" customHeight="1"/>
    <row r="372" spans="7:7" s="27" customFormat="1" ht="15.75" customHeight="1">
      <c r="G372" s="11"/>
    </row>
    <row r="373" spans="7:7" s="27" customFormat="1" ht="36" customHeight="1"/>
    <row r="374" spans="7:7" s="27" customFormat="1" ht="15.75" customHeight="1"/>
    <row r="375" spans="7:7" s="27" customFormat="1" ht="15.75" customHeight="1"/>
    <row r="376" spans="7:7" s="32" customFormat="1" ht="15.75" customHeight="1"/>
    <row r="377" spans="7:7" s="32" customFormat="1" ht="15.75" customHeight="1"/>
    <row r="378" spans="7:7" s="32" customFormat="1" ht="15.75" hidden="1" customHeight="1"/>
    <row r="379" spans="7:7" s="27" customFormat="1" ht="15.75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hidden="1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15.75" customHeight="1"/>
    <row r="405" spans="7:7" s="27" customFormat="1" ht="25.5" customHeight="1"/>
    <row r="406" spans="7:7" s="27" customFormat="1" ht="15.75" customHeight="1"/>
    <row r="407" spans="7:7" ht="15.75" customHeight="1"/>
    <row r="408" spans="7:7" ht="61.15" customHeight="1"/>
    <row r="409" spans="7:7" ht="15.75" customHeight="1"/>
    <row r="410" spans="7:7" s="27" customFormat="1" ht="15.75" customHeight="1">
      <c r="G410" s="11"/>
    </row>
    <row r="411" spans="7:7" s="27" customFormat="1" ht="36" customHeight="1"/>
    <row r="412" spans="7:7" s="27" customFormat="1" ht="15.75" customHeight="1"/>
    <row r="413" spans="7:7" s="27" customFormat="1" ht="15.75" customHeight="1"/>
    <row r="414" spans="7:7" s="32" customFormat="1" ht="15.75" customHeight="1"/>
    <row r="415" spans="7:7" s="32" customFormat="1" ht="15.75" customHeight="1"/>
    <row r="416" spans="7:7" s="32" customFormat="1" ht="15.75" hidden="1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hidden="1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25.5" customHeight="1"/>
    <row r="444" s="27" customFormat="1" ht="15.75" customHeight="1"/>
    <row r="445" ht="15.75" customHeight="1"/>
    <row r="446" ht="61.15" customHeight="1"/>
    <row r="447" ht="15.75" customHeight="1"/>
    <row r="448" ht="15.75" hidden="1" customHeight="1"/>
    <row r="449" spans="7:7" ht="15.75" hidden="1" customHeight="1" thickBot="1"/>
    <row r="450" spans="7:7" ht="15.75" hidden="1" customHeight="1" thickBot="1"/>
    <row r="451" spans="7:7" ht="15.75" hidden="1" customHeight="1" thickBot="1"/>
    <row r="452" spans="7:7" ht="15.75" hidden="1" customHeight="1" thickBot="1"/>
    <row r="453" spans="7:7" ht="15.75" hidden="1" customHeight="1" thickBot="1"/>
    <row r="454" spans="7:7" ht="15.75" hidden="1" customHeight="1" thickBot="1"/>
    <row r="455" spans="7:7" ht="15.75" hidden="1" customHeight="1" thickBot="1"/>
    <row r="456" spans="7:7" ht="15.75" hidden="1" customHeight="1" thickBot="1"/>
    <row r="457" spans="7:7" ht="15.75" hidden="1" customHeight="1" thickBot="1"/>
    <row r="458" spans="7:7" ht="15.75" hidden="1" customHeight="1"/>
    <row r="459" spans="7:7" ht="15.75" hidden="1" customHeight="1"/>
    <row r="460" spans="7:7" s="27" customFormat="1" ht="15.75" customHeight="1">
      <c r="G460" s="11"/>
    </row>
    <row r="461" spans="7:7" s="27" customFormat="1" ht="36" customHeight="1"/>
    <row r="462" spans="7:7" s="27" customFormat="1" ht="15.75" customHeight="1"/>
    <row r="463" spans="7:7" s="27" customFormat="1" ht="15.75" customHeight="1"/>
    <row r="464" spans="7:7" s="32" customFormat="1" ht="15.75" customHeight="1"/>
    <row r="465" s="32" customFormat="1" ht="15.75" customHeight="1"/>
    <row r="466" s="32" customFormat="1" ht="15.75" hidden="1" customHeight="1"/>
    <row r="467" s="27" customFormat="1" ht="15.75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hidden="1" customHeight="1"/>
    <row r="473" s="27" customFormat="1" ht="15.75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15.75" customHeight="1"/>
    <row r="481" s="27" customFormat="1" ht="15.75" customHeight="1"/>
    <row r="482" s="27" customFormat="1" ht="15.75" customHeight="1"/>
    <row r="483" s="27" customFormat="1" ht="15.75" customHeight="1"/>
    <row r="484" s="27" customFormat="1" ht="15.75" customHeight="1"/>
    <row r="485" s="27" customFormat="1" ht="15.75" customHeight="1"/>
    <row r="486" s="27" customFormat="1" ht="15.75" customHeight="1"/>
    <row r="487" s="27" customFormat="1" ht="15.75" customHeight="1"/>
    <row r="488" s="27" customFormat="1" ht="15.75" customHeight="1"/>
    <row r="489" s="27" customFormat="1" ht="15.75" customHeight="1"/>
    <row r="490" s="27" customFormat="1" ht="15.75" customHeight="1"/>
    <row r="491" s="27" customFormat="1" ht="15.75" customHeight="1"/>
    <row r="492" s="27" customFormat="1" ht="15.75" customHeight="1"/>
    <row r="493" s="27" customFormat="1" ht="25.5" customHeight="1"/>
    <row r="494" s="27" customFormat="1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</sheetData>
  <mergeCells count="133">
    <mergeCell ref="A18:F18"/>
    <mergeCell ref="A4:G4"/>
    <mergeCell ref="A5:G5"/>
    <mergeCell ref="A6:G6"/>
    <mergeCell ref="A8:G8"/>
    <mergeCell ref="A9:G9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fitToHeight="12" orientation="portrait" r:id="rId1"/>
  <colBreaks count="2" manualBreakCount="2">
    <brk id="7" max="1048575" man="1"/>
    <brk id="14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F788"/>
  <sheetViews>
    <sheetView view="pageBreakPreview" topLeftCell="A19" zoomScaleNormal="80" zoomScaleSheetLayoutView="100" workbookViewId="0">
      <selection activeCell="C44" sqref="C4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2.7109375" customWidth="1"/>
    <col min="10" max="10" width="12.28515625" customWidth="1"/>
    <col min="11" max="11" width="13.57031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114</v>
      </c>
      <c r="B8" s="137"/>
      <c r="C8" s="137"/>
      <c r="D8" s="137"/>
      <c r="E8" s="137"/>
      <c r="F8" s="137"/>
      <c r="G8" s="137"/>
      <c r="H8" s="136" t="s">
        <v>114</v>
      </c>
      <c r="I8" s="137"/>
      <c r="J8" s="137"/>
      <c r="K8" s="137"/>
      <c r="L8" s="137"/>
      <c r="M8" s="137"/>
      <c r="N8" s="137"/>
      <c r="O8" s="136" t="s">
        <v>114</v>
      </c>
      <c r="P8" s="137"/>
      <c r="Q8" s="137"/>
      <c r="R8" s="137"/>
      <c r="S8" s="137"/>
      <c r="T8" s="137"/>
      <c r="U8" s="137"/>
      <c r="V8" s="136" t="s">
        <v>114</v>
      </c>
      <c r="W8" s="137"/>
      <c r="X8" s="137"/>
      <c r="Y8" s="137"/>
      <c r="Z8" s="137"/>
      <c r="AA8" s="137"/>
      <c r="AB8" s="137"/>
      <c r="AC8" s="136" t="s">
        <v>114</v>
      </c>
      <c r="AD8" s="137"/>
      <c r="AE8" s="137"/>
      <c r="AF8" s="137"/>
      <c r="AG8" s="137"/>
      <c r="AH8" s="137"/>
      <c r="AI8" s="137"/>
      <c r="AJ8" s="136" t="s">
        <v>114</v>
      </c>
      <c r="AK8" s="137"/>
      <c r="AL8" s="137"/>
      <c r="AM8" s="137"/>
      <c r="AN8" s="137"/>
      <c r="AO8" s="137"/>
      <c r="AP8" s="137"/>
      <c r="AQ8" s="136" t="s">
        <v>114</v>
      </c>
      <c r="AR8" s="137"/>
      <c r="AS8" s="137"/>
      <c r="AT8" s="137"/>
      <c r="AU8" s="137"/>
      <c r="AV8" s="137"/>
      <c r="AW8" s="137"/>
      <c r="AX8" s="136" t="s">
        <v>114</v>
      </c>
      <c r="AY8" s="137"/>
      <c r="AZ8" s="137"/>
      <c r="BA8" s="137"/>
      <c r="BB8" s="137"/>
      <c r="BC8" s="137"/>
      <c r="BD8" s="137"/>
      <c r="BE8" s="136" t="s">
        <v>114</v>
      </c>
      <c r="BF8" s="137"/>
      <c r="BG8" s="137"/>
      <c r="BH8" s="137"/>
      <c r="BI8" s="137"/>
      <c r="BJ8" s="137"/>
      <c r="BK8" s="137"/>
      <c r="BL8" s="136" t="s">
        <v>114</v>
      </c>
      <c r="BM8" s="137"/>
      <c r="BN8" s="137"/>
      <c r="BO8" s="137"/>
      <c r="BP8" s="137"/>
      <c r="BQ8" s="137"/>
      <c r="BR8" s="137"/>
      <c r="BS8" s="136" t="s">
        <v>114</v>
      </c>
      <c r="BT8" s="137"/>
      <c r="BU8" s="137"/>
      <c r="BV8" s="137"/>
      <c r="BW8" s="137"/>
      <c r="BX8" s="137"/>
      <c r="BY8" s="137"/>
      <c r="BZ8" s="136" t="s">
        <v>114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4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32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32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C22+C57</f>
        <v>1577328</v>
      </c>
      <c r="D21" s="102">
        <f t="shared" ref="D21:E21" si="0">D22+D57</f>
        <v>0</v>
      </c>
      <c r="E21" s="102">
        <f t="shared" si="0"/>
        <v>5812.19</v>
      </c>
      <c r="F21" s="102">
        <f>C21+D21-E21</f>
        <v>1571515.81</v>
      </c>
      <c r="G21" s="103"/>
      <c r="H21" s="100" t="s">
        <v>28</v>
      </c>
      <c r="I21" s="101" t="s">
        <v>29</v>
      </c>
      <c r="J21" s="102">
        <f>J22+J57</f>
        <v>1571515.81</v>
      </c>
      <c r="K21" s="102">
        <f t="shared" ref="K21:L21" si="1">K22+K57</f>
        <v>355</v>
      </c>
      <c r="L21" s="102">
        <f t="shared" si="1"/>
        <v>228825.38</v>
      </c>
      <c r="M21" s="102">
        <f>J21+K21-L21</f>
        <v>1343045.4300000002</v>
      </c>
      <c r="O21" s="100" t="s">
        <v>28</v>
      </c>
      <c r="P21" s="101" t="s">
        <v>29</v>
      </c>
      <c r="Q21" s="102">
        <f>Q22+Q57</f>
        <v>1343045.43</v>
      </c>
      <c r="R21" s="102">
        <f>R22+R57</f>
        <v>0</v>
      </c>
      <c r="S21" s="102">
        <f t="shared" ref="S21" si="2">S22+S57</f>
        <v>6535.8499999999995</v>
      </c>
      <c r="T21" s="102">
        <f>Q21+R21-S21</f>
        <v>1336509.5799999998</v>
      </c>
      <c r="V21" s="100" t="s">
        <v>28</v>
      </c>
      <c r="W21" s="101" t="s">
        <v>29</v>
      </c>
      <c r="X21" s="102">
        <f>X22+X57</f>
        <v>1336509.58</v>
      </c>
      <c r="Y21" s="102">
        <f t="shared" ref="Y21:Z21" si="3">Y22+Y57</f>
        <v>58000</v>
      </c>
      <c r="Z21" s="102">
        <f t="shared" si="3"/>
        <v>228331.52000000002</v>
      </c>
      <c r="AA21" s="102">
        <f>X21+Y21-Z21</f>
        <v>1166178.06</v>
      </c>
      <c r="AC21" s="100" t="s">
        <v>28</v>
      </c>
      <c r="AD21" s="101" t="s">
        <v>29</v>
      </c>
      <c r="AE21" s="102">
        <f>AE22+AE57</f>
        <v>1166178.06</v>
      </c>
      <c r="AF21" s="102">
        <f t="shared" ref="AF21:AG21" si="4">AF22+AF57</f>
        <v>10000</v>
      </c>
      <c r="AG21" s="102">
        <f t="shared" si="4"/>
        <v>153064.61000000002</v>
      </c>
      <c r="AH21" s="102">
        <f>AE21+AF21-AG21</f>
        <v>1023113.4500000001</v>
      </c>
      <c r="AJ21" s="100" t="s">
        <v>28</v>
      </c>
      <c r="AK21" s="101" t="s">
        <v>29</v>
      </c>
      <c r="AL21" s="102">
        <f>AL22+AL57</f>
        <v>1023113.45</v>
      </c>
      <c r="AM21" s="102">
        <f t="shared" ref="AM21:AN21" si="5">AM22+AM57</f>
        <v>0</v>
      </c>
      <c r="AN21" s="102">
        <f t="shared" si="5"/>
        <v>85114.89</v>
      </c>
      <c r="AO21" s="102">
        <f>AL21+AM21-AN21</f>
        <v>937998.55999999994</v>
      </c>
      <c r="AQ21" s="100" t="s">
        <v>28</v>
      </c>
      <c r="AR21" s="101" t="s">
        <v>29</v>
      </c>
      <c r="AS21" s="102">
        <f>AS22+AS57</f>
        <v>937998.55999999982</v>
      </c>
      <c r="AT21" s="102">
        <f t="shared" ref="AT21:AU21" si="6">AT22+AT57</f>
        <v>89900</v>
      </c>
      <c r="AU21" s="102">
        <f t="shared" si="6"/>
        <v>26771.989999999998</v>
      </c>
      <c r="AV21" s="102">
        <f>AS21+AT21-AU21</f>
        <v>1001126.5699999998</v>
      </c>
      <c r="AX21" s="100" t="s">
        <v>28</v>
      </c>
      <c r="AY21" s="101" t="s">
        <v>29</v>
      </c>
      <c r="AZ21" s="102">
        <f>AZ22+AZ57</f>
        <v>1001126.5700000001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1001126.5700000001</v>
      </c>
      <c r="BE21" s="100" t="s">
        <v>28</v>
      </c>
      <c r="BF21" s="101" t="s">
        <v>29</v>
      </c>
      <c r="BG21" s="102">
        <f>BG22+BG57</f>
        <v>1001126.5700000001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1001126.5700000001</v>
      </c>
      <c r="BL21" s="100" t="s">
        <v>28</v>
      </c>
      <c r="BM21" s="101" t="s">
        <v>29</v>
      </c>
      <c r="BN21" s="102">
        <f>BN22+BN57</f>
        <v>1001126.5700000001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1001126.5700000001</v>
      </c>
      <c r="BS21" s="100" t="s">
        <v>28</v>
      </c>
      <c r="BT21" s="101" t="s">
        <v>29</v>
      </c>
      <c r="BU21" s="102">
        <f>BU22+BU57</f>
        <v>1001126.5700000001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1001126.5700000001</v>
      </c>
      <c r="BZ21" s="100" t="s">
        <v>28</v>
      </c>
      <c r="CA21" s="101" t="s">
        <v>29</v>
      </c>
      <c r="CB21" s="102">
        <f>CB22+CB57</f>
        <v>1001126.5700000001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1001126.5700000001</v>
      </c>
    </row>
    <row r="22" spans="1:84" s="96" customFormat="1" ht="36" customHeight="1" thickBot="1">
      <c r="A22" s="92" t="s">
        <v>121</v>
      </c>
      <c r="B22" s="93">
        <v>2000</v>
      </c>
      <c r="C22" s="94">
        <f>C23+C55</f>
        <v>1577328</v>
      </c>
      <c r="D22" s="94">
        <f t="shared" ref="D22:E22" si="12">D23+D55</f>
        <v>0</v>
      </c>
      <c r="E22" s="94">
        <f t="shared" si="12"/>
        <v>5812.19</v>
      </c>
      <c r="F22" s="95">
        <f t="shared" ref="F22:F24" si="13">C22+D22-E22</f>
        <v>1571515.81</v>
      </c>
      <c r="H22" s="92" t="s">
        <v>121</v>
      </c>
      <c r="I22" s="93">
        <v>2000</v>
      </c>
      <c r="J22" s="94">
        <f>J23+J55</f>
        <v>1571515.81</v>
      </c>
      <c r="K22" s="94">
        <f t="shared" ref="K22:L22" si="14">K23+K55</f>
        <v>355</v>
      </c>
      <c r="L22" s="94">
        <f t="shared" si="14"/>
        <v>228825.38</v>
      </c>
      <c r="M22" s="95">
        <f t="shared" ref="M22:M24" si="15">J22+K22-L22</f>
        <v>1343045.4300000002</v>
      </c>
      <c r="O22" s="92" t="s">
        <v>121</v>
      </c>
      <c r="P22" s="93">
        <v>2000</v>
      </c>
      <c r="Q22" s="94">
        <f>Q23+Q55</f>
        <v>1343045.43</v>
      </c>
      <c r="R22" s="94">
        <f>R23+R55</f>
        <v>0</v>
      </c>
      <c r="S22" s="94">
        <f t="shared" ref="S22" si="16">S23+S55</f>
        <v>6535.8499999999995</v>
      </c>
      <c r="T22" s="95">
        <f t="shared" ref="T22:T24" si="17">Q22+R22-S22</f>
        <v>1336509.5799999998</v>
      </c>
      <c r="V22" s="92" t="s">
        <v>121</v>
      </c>
      <c r="W22" s="93">
        <v>2000</v>
      </c>
      <c r="X22" s="94">
        <f>X23+X55</f>
        <v>1336509.58</v>
      </c>
      <c r="Y22" s="94">
        <f t="shared" ref="Y22:Z22" si="18">Y23+Y55</f>
        <v>58000</v>
      </c>
      <c r="Z22" s="94">
        <f t="shared" si="18"/>
        <v>228331.52000000002</v>
      </c>
      <c r="AA22" s="95">
        <f t="shared" ref="AA22:AA24" si="19">X22+Y22-Z22</f>
        <v>1166178.06</v>
      </c>
      <c r="AC22" s="92" t="s">
        <v>121</v>
      </c>
      <c r="AD22" s="93">
        <v>2000</v>
      </c>
      <c r="AE22" s="94">
        <f>AE23+AE55</f>
        <v>1166178.06</v>
      </c>
      <c r="AF22" s="94">
        <f t="shared" ref="AF22:AG22" si="20">AF23+AF55</f>
        <v>10000</v>
      </c>
      <c r="AG22" s="94">
        <f t="shared" si="20"/>
        <v>153064.61000000002</v>
      </c>
      <c r="AH22" s="95">
        <f t="shared" ref="AH22:AH24" si="21">AE22+AF22-AG22</f>
        <v>1023113.4500000001</v>
      </c>
      <c r="AJ22" s="92" t="s">
        <v>121</v>
      </c>
      <c r="AK22" s="93">
        <v>2000</v>
      </c>
      <c r="AL22" s="94">
        <f>AL23+AL55</f>
        <v>1023113.45</v>
      </c>
      <c r="AM22" s="94">
        <f t="shared" ref="AM22:AN22" si="22">AM23+AM55</f>
        <v>0</v>
      </c>
      <c r="AN22" s="94">
        <f t="shared" si="22"/>
        <v>85114.89</v>
      </c>
      <c r="AO22" s="95">
        <f t="shared" ref="AO22:AO24" si="23">AL22+AM22-AN22</f>
        <v>937998.55999999994</v>
      </c>
      <c r="AQ22" s="92" t="s">
        <v>121</v>
      </c>
      <c r="AR22" s="93">
        <v>2000</v>
      </c>
      <c r="AS22" s="94">
        <f>AS23+AS55</f>
        <v>937998.55999999982</v>
      </c>
      <c r="AT22" s="94">
        <f t="shared" ref="AT22:AU22" si="24">AT23+AT55</f>
        <v>60000</v>
      </c>
      <c r="AU22" s="94">
        <f t="shared" si="24"/>
        <v>26771.989999999998</v>
      </c>
      <c r="AV22" s="95">
        <f t="shared" ref="AV22:AV24" si="25">AS22+AT22-AU22</f>
        <v>971226.56999999983</v>
      </c>
      <c r="AX22" s="92" t="s">
        <v>121</v>
      </c>
      <c r="AY22" s="93">
        <v>2000</v>
      </c>
      <c r="AZ22" s="94">
        <f>AZ23+AZ55</f>
        <v>971226.57000000007</v>
      </c>
      <c r="BA22" s="94">
        <f t="shared" ref="BA22:BB22" si="26">BA23+BA55</f>
        <v>0</v>
      </c>
      <c r="BB22" s="94">
        <f t="shared" si="26"/>
        <v>0</v>
      </c>
      <c r="BC22" s="95">
        <f t="shared" ref="BC22:BC24" si="27">AZ22+BA22-BB22</f>
        <v>971226.57000000007</v>
      </c>
      <c r="BE22" s="92" t="s">
        <v>121</v>
      </c>
      <c r="BF22" s="93">
        <v>2000</v>
      </c>
      <c r="BG22" s="94">
        <f>BG23+BG55</f>
        <v>971226.57000000007</v>
      </c>
      <c r="BH22" s="94">
        <f t="shared" ref="BH22:BI22" si="28">BH23+BH55</f>
        <v>0</v>
      </c>
      <c r="BI22" s="94">
        <f t="shared" si="28"/>
        <v>0</v>
      </c>
      <c r="BJ22" s="95">
        <f t="shared" ref="BJ22:BJ24" si="29">BG22+BH22-BI22</f>
        <v>971226.57000000007</v>
      </c>
      <c r="BL22" s="92" t="s">
        <v>121</v>
      </c>
      <c r="BM22" s="93">
        <v>2000</v>
      </c>
      <c r="BN22" s="94">
        <f>BN23+BN55</f>
        <v>971226.57000000007</v>
      </c>
      <c r="BO22" s="94">
        <f t="shared" ref="BO22:BP22" si="30">BO23+BO55</f>
        <v>0</v>
      </c>
      <c r="BP22" s="94">
        <f t="shared" si="30"/>
        <v>0</v>
      </c>
      <c r="BQ22" s="95">
        <f t="shared" ref="BQ22:BQ24" si="31">BN22+BO22-BP22</f>
        <v>971226.57000000007</v>
      </c>
      <c r="BS22" s="92" t="s">
        <v>121</v>
      </c>
      <c r="BT22" s="93">
        <v>2000</v>
      </c>
      <c r="BU22" s="94">
        <f>BU23+BU55</f>
        <v>971226.57000000007</v>
      </c>
      <c r="BV22" s="94">
        <f t="shared" ref="BV22:BW22" si="32">BV23+BV55</f>
        <v>0</v>
      </c>
      <c r="BW22" s="94">
        <f t="shared" si="32"/>
        <v>0</v>
      </c>
      <c r="BX22" s="95">
        <f t="shared" ref="BX22:BX24" si="33">BU22+BV22-BW22</f>
        <v>971226.57000000007</v>
      </c>
      <c r="BZ22" s="92" t="s">
        <v>121</v>
      </c>
      <c r="CA22" s="93">
        <v>2000</v>
      </c>
      <c r="CB22" s="94">
        <f>CB23+CB55</f>
        <v>971226.57000000007</v>
      </c>
      <c r="CC22" s="94">
        <f t="shared" ref="CC22:CD22" si="34">CC23+CC55</f>
        <v>0</v>
      </c>
      <c r="CD22" s="94">
        <f t="shared" si="34"/>
        <v>0</v>
      </c>
      <c r="CE22" s="95">
        <f t="shared" ref="CE22:CE24" si="35">CB22+CC22-CD22</f>
        <v>971226.57000000007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C24+C31+C32+C49</f>
        <v>1576734</v>
      </c>
      <c r="D23" s="107">
        <f t="shared" ref="D23:E23" si="36">D24+D31+D32+D49</f>
        <v>0</v>
      </c>
      <c r="E23" s="107">
        <f t="shared" si="36"/>
        <v>5812.19</v>
      </c>
      <c r="F23" s="107">
        <f t="shared" si="13"/>
        <v>1570921.81</v>
      </c>
      <c r="H23" s="105" t="s">
        <v>30</v>
      </c>
      <c r="I23" s="106">
        <v>2200</v>
      </c>
      <c r="J23" s="107">
        <f>J24+J31+J32+J49</f>
        <v>1570921.81</v>
      </c>
      <c r="K23" s="107">
        <f t="shared" ref="K23:L23" si="37">K24+K31+K32+K49</f>
        <v>355</v>
      </c>
      <c r="L23" s="107">
        <f t="shared" si="37"/>
        <v>228825.38</v>
      </c>
      <c r="M23" s="107">
        <f t="shared" si="15"/>
        <v>1342451.4300000002</v>
      </c>
      <c r="O23" s="105" t="s">
        <v>30</v>
      </c>
      <c r="P23" s="106">
        <v>2200</v>
      </c>
      <c r="Q23" s="107">
        <f>Q24+Q31+Q32+Q49</f>
        <v>1342451.43</v>
      </c>
      <c r="R23" s="107">
        <f>R24+R31+R32+R49</f>
        <v>0</v>
      </c>
      <c r="S23" s="107">
        <f t="shared" ref="S23" si="38">S24+S31+S32+S49</f>
        <v>6535.8499999999995</v>
      </c>
      <c r="T23" s="107">
        <f t="shared" si="17"/>
        <v>1335915.5799999998</v>
      </c>
      <c r="V23" s="105" t="s">
        <v>30</v>
      </c>
      <c r="W23" s="106">
        <v>2200</v>
      </c>
      <c r="X23" s="107">
        <f>X24+X31+X32+X49</f>
        <v>1335915.58</v>
      </c>
      <c r="Y23" s="107">
        <f t="shared" ref="Y23:Z23" si="39">Y24+Y31+Y32+Y49</f>
        <v>58000</v>
      </c>
      <c r="Z23" s="107">
        <f t="shared" si="39"/>
        <v>228331.52000000002</v>
      </c>
      <c r="AA23" s="107">
        <f t="shared" si="19"/>
        <v>1165584.06</v>
      </c>
      <c r="AC23" s="105" t="s">
        <v>30</v>
      </c>
      <c r="AD23" s="106">
        <v>2200</v>
      </c>
      <c r="AE23" s="107">
        <f>AE24+AE31+AE32+AE49</f>
        <v>1165584.06</v>
      </c>
      <c r="AF23" s="107">
        <f t="shared" ref="AF23:AG23" si="40">AF24+AF31+AF32+AF49</f>
        <v>10000</v>
      </c>
      <c r="AG23" s="107">
        <f t="shared" si="40"/>
        <v>153064.61000000002</v>
      </c>
      <c r="AH23" s="107">
        <f t="shared" si="21"/>
        <v>1022519.4500000001</v>
      </c>
      <c r="AJ23" s="105" t="s">
        <v>30</v>
      </c>
      <c r="AK23" s="106">
        <v>2200</v>
      </c>
      <c r="AL23" s="107">
        <f>AL24+AL31+AL32+AL49</f>
        <v>1022519.45</v>
      </c>
      <c r="AM23" s="107">
        <f t="shared" ref="AM23:AN23" si="41">AM24+AM31+AM32+AM49</f>
        <v>0</v>
      </c>
      <c r="AN23" s="107">
        <f t="shared" si="41"/>
        <v>85114.89</v>
      </c>
      <c r="AO23" s="107">
        <f t="shared" si="23"/>
        <v>937404.55999999994</v>
      </c>
      <c r="AQ23" s="105" t="s">
        <v>30</v>
      </c>
      <c r="AR23" s="106">
        <v>2200</v>
      </c>
      <c r="AS23" s="107">
        <f>AS24+AS31+AS32+AS49</f>
        <v>937404.55999999982</v>
      </c>
      <c r="AT23" s="107">
        <f t="shared" ref="AT23:AU23" si="42">AT24+AT31+AT32+AT49</f>
        <v>60000</v>
      </c>
      <c r="AU23" s="107">
        <f t="shared" si="42"/>
        <v>26771.989999999998</v>
      </c>
      <c r="AV23" s="107">
        <f t="shared" si="25"/>
        <v>970632.56999999983</v>
      </c>
      <c r="AX23" s="105" t="s">
        <v>30</v>
      </c>
      <c r="AY23" s="106">
        <v>2200</v>
      </c>
      <c r="AZ23" s="107">
        <f>AZ24+AZ31+AZ32+AZ49</f>
        <v>970632.57000000007</v>
      </c>
      <c r="BA23" s="107">
        <f t="shared" ref="BA23:BB23" si="43">BA24+BA31+BA32+BA49</f>
        <v>0</v>
      </c>
      <c r="BB23" s="107">
        <f t="shared" si="43"/>
        <v>0</v>
      </c>
      <c r="BC23" s="107">
        <f t="shared" si="27"/>
        <v>970632.57000000007</v>
      </c>
      <c r="BE23" s="105" t="s">
        <v>30</v>
      </c>
      <c r="BF23" s="106">
        <v>2200</v>
      </c>
      <c r="BG23" s="107">
        <f>BG24+BG31+BG32+BG49</f>
        <v>970632.57000000007</v>
      </c>
      <c r="BH23" s="107">
        <f t="shared" ref="BH23:BI23" si="44">BH24+BH31+BH32+BH49</f>
        <v>0</v>
      </c>
      <c r="BI23" s="107">
        <f t="shared" si="44"/>
        <v>0</v>
      </c>
      <c r="BJ23" s="107">
        <f t="shared" si="29"/>
        <v>970632.57000000007</v>
      </c>
      <c r="BL23" s="105" t="s">
        <v>30</v>
      </c>
      <c r="BM23" s="106">
        <v>2200</v>
      </c>
      <c r="BN23" s="107">
        <f>BN24+BN31+BN32+BN49</f>
        <v>970632.57000000007</v>
      </c>
      <c r="BO23" s="107">
        <f t="shared" ref="BO23:BP23" si="45">BO24+BO31+BO32+BO49</f>
        <v>0</v>
      </c>
      <c r="BP23" s="107">
        <f t="shared" si="45"/>
        <v>0</v>
      </c>
      <c r="BQ23" s="107">
        <f t="shared" si="31"/>
        <v>970632.57000000007</v>
      </c>
      <c r="BS23" s="105" t="s">
        <v>30</v>
      </c>
      <c r="BT23" s="106">
        <v>2200</v>
      </c>
      <c r="BU23" s="107">
        <f>BU24+BU31+BU32+BU49</f>
        <v>970632.57000000007</v>
      </c>
      <c r="BV23" s="107">
        <f t="shared" ref="BV23:BW23" si="46">BV24+BV31+BV32+BV49</f>
        <v>0</v>
      </c>
      <c r="BW23" s="107">
        <f t="shared" si="46"/>
        <v>0</v>
      </c>
      <c r="BX23" s="107">
        <f t="shared" si="33"/>
        <v>970632.57000000007</v>
      </c>
      <c r="BZ23" s="105" t="s">
        <v>30</v>
      </c>
      <c r="CA23" s="106">
        <v>2200</v>
      </c>
      <c r="CB23" s="107">
        <f>CB24+CB31+CB32+CB49</f>
        <v>970632.57000000007</v>
      </c>
      <c r="CC23" s="107">
        <f t="shared" ref="CC23:CD23" si="47">CC24+CC31+CC32+CC49</f>
        <v>0</v>
      </c>
      <c r="CD23" s="107">
        <f t="shared" si="47"/>
        <v>0</v>
      </c>
      <c r="CE23" s="107">
        <f t="shared" si="35"/>
        <v>970632.57000000007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7180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7180</v>
      </c>
      <c r="H24" s="37" t="s">
        <v>31</v>
      </c>
      <c r="I24" s="42">
        <v>2210</v>
      </c>
      <c r="J24" s="43">
        <f>SUM(J25:J31)</f>
        <v>7180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7180</v>
      </c>
      <c r="O24" s="37" t="s">
        <v>31</v>
      </c>
      <c r="P24" s="42">
        <v>2210</v>
      </c>
      <c r="Q24" s="43">
        <f>SUM(Q25:Q31)</f>
        <v>7180</v>
      </c>
      <c r="R24" s="43">
        <f t="shared" ref="R24" si="50">SUM(R25:R31)</f>
        <v>0</v>
      </c>
      <c r="S24" s="43">
        <f>SUM(S25:S31)</f>
        <v>0</v>
      </c>
      <c r="T24" s="47">
        <f t="shared" si="17"/>
        <v>7180</v>
      </c>
      <c r="V24" s="37" t="s">
        <v>31</v>
      </c>
      <c r="W24" s="42">
        <v>2210</v>
      </c>
      <c r="X24" s="43">
        <f>SUM(X25:X31)</f>
        <v>7180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7180</v>
      </c>
      <c r="AC24" s="37" t="s">
        <v>31</v>
      </c>
      <c r="AD24" s="42">
        <v>2210</v>
      </c>
      <c r="AE24" s="43">
        <f>SUM(AE25:AE31)</f>
        <v>7180</v>
      </c>
      <c r="AF24" s="43">
        <f t="shared" ref="AF24:AG24" si="52">SUM(AF25:AF31)</f>
        <v>10000</v>
      </c>
      <c r="AG24" s="43">
        <f t="shared" si="52"/>
        <v>5180</v>
      </c>
      <c r="AH24" s="47">
        <f t="shared" si="21"/>
        <v>12000</v>
      </c>
      <c r="AJ24" s="37" t="s">
        <v>31</v>
      </c>
      <c r="AK24" s="42">
        <v>2210</v>
      </c>
      <c r="AL24" s="43">
        <f>SUM(AL25:AL31)</f>
        <v>12000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12000</v>
      </c>
      <c r="AQ24" s="37" t="s">
        <v>31</v>
      </c>
      <c r="AR24" s="42">
        <v>2210</v>
      </c>
      <c r="AS24" s="43">
        <f>SUM(AS25:AS31)</f>
        <v>12000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12000</v>
      </c>
      <c r="AX24" s="37" t="s">
        <v>31</v>
      </c>
      <c r="AY24" s="42">
        <v>2210</v>
      </c>
      <c r="AZ24" s="43">
        <f>SUM(AZ25:AZ31)</f>
        <v>12000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12000</v>
      </c>
      <c r="BE24" s="37" t="s">
        <v>31</v>
      </c>
      <c r="BF24" s="42">
        <v>2210</v>
      </c>
      <c r="BG24" s="43">
        <f>SUM(BG25:BG31)</f>
        <v>12000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12000</v>
      </c>
      <c r="BL24" s="37" t="s">
        <v>31</v>
      </c>
      <c r="BM24" s="42">
        <v>2210</v>
      </c>
      <c r="BN24" s="43">
        <f>SUM(BN25:BN31)</f>
        <v>12000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12000</v>
      </c>
      <c r="BS24" s="37" t="s">
        <v>31</v>
      </c>
      <c r="BT24" s="42">
        <v>2210</v>
      </c>
      <c r="BU24" s="43">
        <f>SUM(BU25:BU31)</f>
        <v>12000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12000</v>
      </c>
      <c r="BZ24" s="37" t="s">
        <v>31</v>
      </c>
      <c r="CA24" s="42">
        <v>2210</v>
      </c>
      <c r="CB24" s="43">
        <f>SUM(CB25:CB31)</f>
        <v>12000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12000</v>
      </c>
    </row>
    <row r="25" spans="1:84" s="32" customFormat="1" ht="15.75" customHeight="1" thickBot="1">
      <c r="A25" s="40" t="s">
        <v>122</v>
      </c>
      <c r="B25" s="44">
        <v>2210</v>
      </c>
      <c r="C25" s="38">
        <f>4830+350</f>
        <v>5180</v>
      </c>
      <c r="D25" s="39"/>
      <c r="E25" s="39"/>
      <c r="F25" s="33">
        <f>C25+D25-E25</f>
        <v>5180</v>
      </c>
      <c r="H25" s="40" t="s">
        <v>122</v>
      </c>
      <c r="I25" s="44">
        <v>2210</v>
      </c>
      <c r="J25" s="50">
        <f t="shared" ref="J25:J64" si="60">F25</f>
        <v>5180</v>
      </c>
      <c r="K25" s="39"/>
      <c r="L25" s="122"/>
      <c r="M25" s="33">
        <f>J25+K25-L25</f>
        <v>5180</v>
      </c>
      <c r="O25" s="40" t="s">
        <v>122</v>
      </c>
      <c r="P25" s="44">
        <v>2210</v>
      </c>
      <c r="Q25" s="50">
        <f t="shared" ref="Q25:Q64" si="61">M25</f>
        <v>5180</v>
      </c>
      <c r="R25" s="39"/>
      <c r="S25" s="39"/>
      <c r="T25" s="33">
        <f>Q25+R25-S25</f>
        <v>5180</v>
      </c>
      <c r="V25" s="40" t="s">
        <v>122</v>
      </c>
      <c r="W25" s="44">
        <v>2210</v>
      </c>
      <c r="X25" s="50">
        <f t="shared" ref="X25:X64" si="62">T25</f>
        <v>5180</v>
      </c>
      <c r="Y25" s="39"/>
      <c r="Z25" s="39"/>
      <c r="AA25" s="33">
        <f>X25+Y25-Z25</f>
        <v>5180</v>
      </c>
      <c r="AC25" s="40" t="s">
        <v>122</v>
      </c>
      <c r="AD25" s="44">
        <v>2210</v>
      </c>
      <c r="AE25" s="50">
        <f t="shared" ref="AE25:AE64" si="63">AA25</f>
        <v>5180</v>
      </c>
      <c r="AF25" s="39"/>
      <c r="AG25" s="39">
        <v>5180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4" si="64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4" si="65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4" si="66">AV25</f>
        <v>0</v>
      </c>
      <c r="BA25" s="39"/>
      <c r="BB25" s="39"/>
      <c r="BC25" s="33">
        <f>AZ25+BA25-BB25</f>
        <v>0</v>
      </c>
      <c r="BD25" s="27"/>
      <c r="BE25" s="40" t="s">
        <v>122</v>
      </c>
      <c r="BF25" s="44">
        <v>2210</v>
      </c>
      <c r="BG25" s="50">
        <f t="shared" ref="BG25:BG64" si="67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4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4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4" si="70">BX25</f>
        <v>0</v>
      </c>
      <c r="CC25" s="39"/>
      <c r="CD25" s="39"/>
      <c r="CE25" s="33">
        <f>CB25+CC25-CD25</f>
        <v>0</v>
      </c>
      <c r="CF25" s="27"/>
    </row>
    <row r="26" spans="1:84" s="32" customFormat="1" ht="15.75" customHeight="1" thickBot="1">
      <c r="A26" s="40" t="s">
        <v>123</v>
      </c>
      <c r="B26" s="44">
        <v>2210</v>
      </c>
      <c r="C26" s="38">
        <v>80</v>
      </c>
      <c r="D26" s="39"/>
      <c r="E26" s="39"/>
      <c r="F26" s="33">
        <f t="shared" ref="F26:F31" si="71">C26+D26-E26</f>
        <v>80</v>
      </c>
      <c r="H26" s="40" t="s">
        <v>123</v>
      </c>
      <c r="I26" s="44">
        <v>2210</v>
      </c>
      <c r="J26" s="50">
        <f t="shared" si="60"/>
        <v>80</v>
      </c>
      <c r="K26" s="39"/>
      <c r="L26" s="122"/>
      <c r="M26" s="33">
        <f t="shared" ref="M26:M31" si="72">J26+K26-L26</f>
        <v>80</v>
      </c>
      <c r="O26" s="40" t="s">
        <v>123</v>
      </c>
      <c r="P26" s="44">
        <v>2210</v>
      </c>
      <c r="Q26" s="50">
        <f t="shared" si="61"/>
        <v>80</v>
      </c>
      <c r="R26" s="39"/>
      <c r="S26" s="39"/>
      <c r="T26" s="33">
        <f t="shared" ref="T26:T31" si="73">Q26+R26-S26</f>
        <v>80</v>
      </c>
      <c r="V26" s="40" t="s">
        <v>123</v>
      </c>
      <c r="W26" s="44">
        <v>2210</v>
      </c>
      <c r="X26" s="50">
        <f t="shared" si="62"/>
        <v>80</v>
      </c>
      <c r="Y26" s="39"/>
      <c r="Z26" s="39"/>
      <c r="AA26" s="33">
        <f t="shared" ref="AA26:AA31" si="74">X26+Y26-Z26</f>
        <v>80</v>
      </c>
      <c r="AC26" s="40" t="s">
        <v>123</v>
      </c>
      <c r="AD26" s="44">
        <v>2210</v>
      </c>
      <c r="AE26" s="50">
        <f t="shared" si="63"/>
        <v>80</v>
      </c>
      <c r="AF26" s="39"/>
      <c r="AG26" s="39"/>
      <c r="AH26" s="33">
        <f t="shared" ref="AH26:AH31" si="75">AE26+AF26-AG26</f>
        <v>80</v>
      </c>
      <c r="AJ26" s="40" t="s">
        <v>123</v>
      </c>
      <c r="AK26" s="44">
        <v>2210</v>
      </c>
      <c r="AL26" s="50">
        <f t="shared" si="64"/>
        <v>80</v>
      </c>
      <c r="AM26" s="39"/>
      <c r="AN26" s="39"/>
      <c r="AO26" s="33">
        <f t="shared" ref="AO26:AO31" si="76">AL26+AM26-AN26</f>
        <v>80</v>
      </c>
      <c r="AQ26" s="40" t="s">
        <v>123</v>
      </c>
      <c r="AR26" s="44">
        <v>2210</v>
      </c>
      <c r="AS26" s="50">
        <f t="shared" si="65"/>
        <v>80</v>
      </c>
      <c r="AT26" s="39"/>
      <c r="AU26" s="122"/>
      <c r="AV26" s="33">
        <f t="shared" ref="AV26:AV31" si="77">AS26+AT26-AU26</f>
        <v>80</v>
      </c>
      <c r="AX26" s="40" t="s">
        <v>123</v>
      </c>
      <c r="AY26" s="44">
        <v>2210</v>
      </c>
      <c r="AZ26" s="50">
        <f t="shared" si="66"/>
        <v>80</v>
      </c>
      <c r="BA26" s="39"/>
      <c r="BB26" s="39"/>
      <c r="BC26" s="33">
        <f t="shared" ref="BC26:BC31" si="78">AZ26+BA26-BB26</f>
        <v>80</v>
      </c>
      <c r="BD26" s="27"/>
      <c r="BE26" s="40" t="s">
        <v>123</v>
      </c>
      <c r="BF26" s="44">
        <v>2210</v>
      </c>
      <c r="BG26" s="50">
        <f t="shared" si="67"/>
        <v>80</v>
      </c>
      <c r="BH26" s="39"/>
      <c r="BI26" s="39"/>
      <c r="BJ26" s="33">
        <f t="shared" ref="BJ26:BJ31" si="79">BG26+BH26-BI26</f>
        <v>80</v>
      </c>
      <c r="BL26" s="40" t="s">
        <v>123</v>
      </c>
      <c r="BM26" s="44">
        <v>2210</v>
      </c>
      <c r="BN26" s="50">
        <f t="shared" si="68"/>
        <v>80</v>
      </c>
      <c r="BO26" s="39"/>
      <c r="BP26" s="39"/>
      <c r="BQ26" s="33">
        <f t="shared" ref="BQ26:BQ31" si="80">BN26+BO26-BP26</f>
        <v>80</v>
      </c>
      <c r="BS26" s="40" t="s">
        <v>123</v>
      </c>
      <c r="BT26" s="44">
        <v>2210</v>
      </c>
      <c r="BU26" s="50">
        <f t="shared" si="69"/>
        <v>80</v>
      </c>
      <c r="BV26" s="39"/>
      <c r="BW26" s="39"/>
      <c r="BX26" s="33">
        <f t="shared" ref="BX26:BX31" si="81">BU26+BV26-BW26</f>
        <v>80</v>
      </c>
      <c r="BZ26" s="40" t="s">
        <v>123</v>
      </c>
      <c r="CA26" s="44">
        <v>2210</v>
      </c>
      <c r="CB26" s="50">
        <f t="shared" si="70"/>
        <v>80</v>
      </c>
      <c r="CC26" s="39"/>
      <c r="CD26" s="39"/>
      <c r="CE26" s="33">
        <f t="shared" ref="CE26:CE31" si="82">CB26+CC26-CD26</f>
        <v>80</v>
      </c>
      <c r="CF26" s="27"/>
    </row>
    <row r="27" spans="1:84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71"/>
        <v>0</v>
      </c>
      <c r="H27" s="34" t="s">
        <v>143</v>
      </c>
      <c r="I27" s="35">
        <v>2210</v>
      </c>
      <c r="J27" s="41">
        <f t="shared" si="60"/>
        <v>0</v>
      </c>
      <c r="K27" s="46"/>
      <c r="L27" s="122"/>
      <c r="M27" s="33">
        <f t="shared" si="72"/>
        <v>0</v>
      </c>
      <c r="O27" s="34" t="s">
        <v>143</v>
      </c>
      <c r="P27" s="35">
        <v>2210</v>
      </c>
      <c r="Q27" s="41">
        <f t="shared" si="61"/>
        <v>0</v>
      </c>
      <c r="R27" s="46"/>
      <c r="S27" s="46"/>
      <c r="T27" s="33">
        <f t="shared" si="73"/>
        <v>0</v>
      </c>
      <c r="V27" s="34" t="s">
        <v>143</v>
      </c>
      <c r="W27" s="35">
        <v>2210</v>
      </c>
      <c r="X27" s="41">
        <f t="shared" si="62"/>
        <v>0</v>
      </c>
      <c r="Y27" s="46"/>
      <c r="Z27" s="46"/>
      <c r="AA27" s="33">
        <f t="shared" si="74"/>
        <v>0</v>
      </c>
      <c r="AC27" s="34" t="s">
        <v>143</v>
      </c>
      <c r="AD27" s="35">
        <v>2210</v>
      </c>
      <c r="AE27" s="41">
        <f t="shared" si="63"/>
        <v>0</v>
      </c>
      <c r="AF27" s="46">
        <v>10000</v>
      </c>
      <c r="AG27" s="46"/>
      <c r="AH27" s="33">
        <f t="shared" si="75"/>
        <v>10000</v>
      </c>
      <c r="AJ27" s="34" t="s">
        <v>143</v>
      </c>
      <c r="AK27" s="35">
        <v>2210</v>
      </c>
      <c r="AL27" s="41">
        <f t="shared" si="64"/>
        <v>10000</v>
      </c>
      <c r="AM27" s="46"/>
      <c r="AN27" s="46"/>
      <c r="AO27" s="33">
        <f t="shared" si="76"/>
        <v>10000</v>
      </c>
      <c r="AQ27" s="34" t="s">
        <v>143</v>
      </c>
      <c r="AR27" s="35">
        <v>2210</v>
      </c>
      <c r="AS27" s="50">
        <f t="shared" si="65"/>
        <v>10000</v>
      </c>
      <c r="AT27" s="46"/>
      <c r="AU27" s="122"/>
      <c r="AV27" s="33">
        <f t="shared" si="77"/>
        <v>10000</v>
      </c>
      <c r="AX27" s="34" t="s">
        <v>143</v>
      </c>
      <c r="AY27" s="35">
        <v>2210</v>
      </c>
      <c r="AZ27" s="50">
        <f t="shared" si="66"/>
        <v>10000</v>
      </c>
      <c r="BA27" s="46"/>
      <c r="BB27" s="46"/>
      <c r="BC27" s="33">
        <f t="shared" si="78"/>
        <v>10000</v>
      </c>
      <c r="BE27" s="34" t="s">
        <v>143</v>
      </c>
      <c r="BF27" s="35">
        <v>2210</v>
      </c>
      <c r="BG27" s="50">
        <f t="shared" si="67"/>
        <v>10000</v>
      </c>
      <c r="BH27" s="46"/>
      <c r="BI27" s="46"/>
      <c r="BJ27" s="33">
        <f t="shared" si="79"/>
        <v>10000</v>
      </c>
      <c r="BL27" s="34" t="s">
        <v>143</v>
      </c>
      <c r="BM27" s="35">
        <v>2210</v>
      </c>
      <c r="BN27" s="50">
        <f t="shared" si="68"/>
        <v>10000</v>
      </c>
      <c r="BO27" s="46"/>
      <c r="BP27" s="46"/>
      <c r="BQ27" s="33">
        <f t="shared" si="80"/>
        <v>10000</v>
      </c>
      <c r="BS27" s="34" t="s">
        <v>143</v>
      </c>
      <c r="BT27" s="35">
        <v>2210</v>
      </c>
      <c r="BU27" s="50">
        <f t="shared" si="69"/>
        <v>10000</v>
      </c>
      <c r="BV27" s="46"/>
      <c r="BW27" s="46"/>
      <c r="BX27" s="33">
        <f t="shared" si="81"/>
        <v>10000</v>
      </c>
      <c r="BZ27" s="34" t="s">
        <v>143</v>
      </c>
      <c r="CA27" s="35">
        <v>2210</v>
      </c>
      <c r="CB27" s="50">
        <f t="shared" si="70"/>
        <v>10000</v>
      </c>
      <c r="CC27" s="46"/>
      <c r="CD27" s="46"/>
      <c r="CE27" s="33">
        <f t="shared" si="82"/>
        <v>10000</v>
      </c>
    </row>
    <row r="28" spans="1:84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71"/>
        <v>0</v>
      </c>
      <c r="H28" s="34" t="s">
        <v>144</v>
      </c>
      <c r="I28" s="35">
        <v>2210</v>
      </c>
      <c r="J28" s="41">
        <f t="shared" si="60"/>
        <v>0</v>
      </c>
      <c r="K28" s="46"/>
      <c r="L28" s="122"/>
      <c r="M28" s="33">
        <f t="shared" si="72"/>
        <v>0</v>
      </c>
      <c r="O28" s="34" t="s">
        <v>144</v>
      </c>
      <c r="P28" s="35">
        <v>2210</v>
      </c>
      <c r="Q28" s="41">
        <f t="shared" si="61"/>
        <v>0</v>
      </c>
      <c r="R28" s="46"/>
      <c r="S28" s="46"/>
      <c r="T28" s="33">
        <f t="shared" si="73"/>
        <v>0</v>
      </c>
      <c r="V28" s="34" t="s">
        <v>144</v>
      </c>
      <c r="W28" s="35">
        <v>2210</v>
      </c>
      <c r="X28" s="41">
        <f t="shared" si="62"/>
        <v>0</v>
      </c>
      <c r="Y28" s="46"/>
      <c r="Z28" s="46"/>
      <c r="AA28" s="33">
        <f t="shared" si="74"/>
        <v>0</v>
      </c>
      <c r="AC28" s="34" t="s">
        <v>144</v>
      </c>
      <c r="AD28" s="35">
        <v>2210</v>
      </c>
      <c r="AE28" s="41">
        <f t="shared" si="63"/>
        <v>0</v>
      </c>
      <c r="AF28" s="46"/>
      <c r="AG28" s="46"/>
      <c r="AH28" s="33">
        <f t="shared" si="75"/>
        <v>0</v>
      </c>
      <c r="AJ28" s="34" t="s">
        <v>144</v>
      </c>
      <c r="AK28" s="35">
        <v>2210</v>
      </c>
      <c r="AL28" s="41">
        <f t="shared" si="64"/>
        <v>0</v>
      </c>
      <c r="AM28" s="46"/>
      <c r="AN28" s="46"/>
      <c r="AO28" s="33">
        <f t="shared" si="76"/>
        <v>0</v>
      </c>
      <c r="AQ28" s="34" t="s">
        <v>144</v>
      </c>
      <c r="AR28" s="35">
        <v>2210</v>
      </c>
      <c r="AS28" s="50">
        <f t="shared" si="65"/>
        <v>0</v>
      </c>
      <c r="AT28" s="46"/>
      <c r="AU28" s="122"/>
      <c r="AV28" s="33">
        <f t="shared" si="77"/>
        <v>0</v>
      </c>
      <c r="AX28" s="34" t="s">
        <v>144</v>
      </c>
      <c r="AY28" s="35">
        <v>2210</v>
      </c>
      <c r="AZ28" s="50">
        <f t="shared" si="66"/>
        <v>0</v>
      </c>
      <c r="BA28" s="46"/>
      <c r="BB28" s="46"/>
      <c r="BC28" s="33">
        <f t="shared" si="78"/>
        <v>0</v>
      </c>
      <c r="BE28" s="34" t="s">
        <v>144</v>
      </c>
      <c r="BF28" s="35">
        <v>2210</v>
      </c>
      <c r="BG28" s="50">
        <f t="shared" si="67"/>
        <v>0</v>
      </c>
      <c r="BH28" s="46"/>
      <c r="BI28" s="46"/>
      <c r="BJ28" s="33">
        <f t="shared" si="79"/>
        <v>0</v>
      </c>
      <c r="BL28" s="34" t="s">
        <v>144</v>
      </c>
      <c r="BM28" s="35">
        <v>2210</v>
      </c>
      <c r="BN28" s="50">
        <f t="shared" si="68"/>
        <v>0</v>
      </c>
      <c r="BO28" s="46"/>
      <c r="BP28" s="46"/>
      <c r="BQ28" s="33">
        <f t="shared" si="80"/>
        <v>0</v>
      </c>
      <c r="BS28" s="34" t="s">
        <v>144</v>
      </c>
      <c r="BT28" s="35">
        <v>2210</v>
      </c>
      <c r="BU28" s="50">
        <f t="shared" si="69"/>
        <v>0</v>
      </c>
      <c r="BV28" s="46"/>
      <c r="BW28" s="46"/>
      <c r="BX28" s="33">
        <f t="shared" si="81"/>
        <v>0</v>
      </c>
      <c r="BZ28" s="34" t="s">
        <v>144</v>
      </c>
      <c r="CA28" s="35">
        <v>2210</v>
      </c>
      <c r="CB28" s="50">
        <f t="shared" si="70"/>
        <v>0</v>
      </c>
      <c r="CC28" s="46"/>
      <c r="CD28" s="46"/>
      <c r="CE28" s="33">
        <f t="shared" si="82"/>
        <v>0</v>
      </c>
    </row>
    <row r="29" spans="1:84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71"/>
        <v>0</v>
      </c>
      <c r="H29" s="34" t="s">
        <v>145</v>
      </c>
      <c r="I29" s="35">
        <v>2210</v>
      </c>
      <c r="J29" s="41">
        <f t="shared" si="60"/>
        <v>0</v>
      </c>
      <c r="K29" s="46"/>
      <c r="L29" s="122"/>
      <c r="M29" s="33">
        <f t="shared" si="72"/>
        <v>0</v>
      </c>
      <c r="O29" s="34" t="s">
        <v>145</v>
      </c>
      <c r="P29" s="35">
        <v>2210</v>
      </c>
      <c r="Q29" s="41">
        <f t="shared" si="61"/>
        <v>0</v>
      </c>
      <c r="R29" s="46"/>
      <c r="S29" s="46"/>
      <c r="T29" s="33">
        <f t="shared" si="73"/>
        <v>0</v>
      </c>
      <c r="V29" s="34" t="s">
        <v>145</v>
      </c>
      <c r="W29" s="35">
        <v>2210</v>
      </c>
      <c r="X29" s="41">
        <f t="shared" si="62"/>
        <v>0</v>
      </c>
      <c r="Y29" s="46"/>
      <c r="Z29" s="46"/>
      <c r="AA29" s="33">
        <f t="shared" si="74"/>
        <v>0</v>
      </c>
      <c r="AC29" s="34" t="s">
        <v>145</v>
      </c>
      <c r="AD29" s="35">
        <v>2210</v>
      </c>
      <c r="AE29" s="41">
        <f t="shared" si="63"/>
        <v>0</v>
      </c>
      <c r="AF29" s="46"/>
      <c r="AG29" s="46"/>
      <c r="AH29" s="33">
        <f t="shared" si="75"/>
        <v>0</v>
      </c>
      <c r="AJ29" s="34" t="s">
        <v>145</v>
      </c>
      <c r="AK29" s="35">
        <v>2210</v>
      </c>
      <c r="AL29" s="41">
        <f t="shared" si="64"/>
        <v>0</v>
      </c>
      <c r="AM29" s="46"/>
      <c r="AN29" s="46"/>
      <c r="AO29" s="33">
        <f t="shared" si="76"/>
        <v>0</v>
      </c>
      <c r="AQ29" s="34" t="s">
        <v>145</v>
      </c>
      <c r="AR29" s="35">
        <v>2210</v>
      </c>
      <c r="AS29" s="50">
        <f t="shared" si="65"/>
        <v>0</v>
      </c>
      <c r="AT29" s="46"/>
      <c r="AU29" s="122"/>
      <c r="AV29" s="33">
        <f t="shared" si="77"/>
        <v>0</v>
      </c>
      <c r="AX29" s="34" t="s">
        <v>145</v>
      </c>
      <c r="AY29" s="35">
        <v>2210</v>
      </c>
      <c r="AZ29" s="50">
        <f t="shared" si="66"/>
        <v>0</v>
      </c>
      <c r="BA29" s="46"/>
      <c r="BB29" s="46"/>
      <c r="BC29" s="33">
        <f t="shared" si="78"/>
        <v>0</v>
      </c>
      <c r="BE29" s="34" t="s">
        <v>145</v>
      </c>
      <c r="BF29" s="35">
        <v>2210</v>
      </c>
      <c r="BG29" s="50">
        <f t="shared" si="67"/>
        <v>0</v>
      </c>
      <c r="BH29" s="46"/>
      <c r="BI29" s="46"/>
      <c r="BJ29" s="33">
        <f t="shared" si="79"/>
        <v>0</v>
      </c>
      <c r="BL29" s="34" t="s">
        <v>145</v>
      </c>
      <c r="BM29" s="35">
        <v>2210</v>
      </c>
      <c r="BN29" s="50">
        <f t="shared" si="68"/>
        <v>0</v>
      </c>
      <c r="BO29" s="46"/>
      <c r="BP29" s="46"/>
      <c r="BQ29" s="33">
        <f t="shared" si="80"/>
        <v>0</v>
      </c>
      <c r="BS29" s="34" t="s">
        <v>145</v>
      </c>
      <c r="BT29" s="35">
        <v>2210</v>
      </c>
      <c r="BU29" s="50">
        <f t="shared" si="69"/>
        <v>0</v>
      </c>
      <c r="BV29" s="46"/>
      <c r="BW29" s="46"/>
      <c r="BX29" s="33">
        <f t="shared" si="81"/>
        <v>0</v>
      </c>
      <c r="BZ29" s="34" t="s">
        <v>145</v>
      </c>
      <c r="CA29" s="35">
        <v>2210</v>
      </c>
      <c r="CB29" s="50">
        <f t="shared" si="70"/>
        <v>0</v>
      </c>
      <c r="CC29" s="46"/>
      <c r="CD29" s="46"/>
      <c r="CE29" s="33">
        <f t="shared" si="82"/>
        <v>0</v>
      </c>
    </row>
    <row r="30" spans="1:84" s="32" customFormat="1" ht="15.75" customHeight="1" thickBot="1">
      <c r="A30" s="40" t="s">
        <v>148</v>
      </c>
      <c r="B30" s="44">
        <v>2210</v>
      </c>
      <c r="C30" s="38">
        <v>1920</v>
      </c>
      <c r="D30" s="39"/>
      <c r="E30" s="39"/>
      <c r="F30" s="33">
        <f t="shared" si="71"/>
        <v>1920</v>
      </c>
      <c r="H30" s="40" t="s">
        <v>148</v>
      </c>
      <c r="I30" s="44">
        <v>2210</v>
      </c>
      <c r="J30" s="50">
        <f t="shared" si="60"/>
        <v>1920</v>
      </c>
      <c r="K30" s="39"/>
      <c r="L30" s="122"/>
      <c r="M30" s="33">
        <f t="shared" si="72"/>
        <v>1920</v>
      </c>
      <c r="O30" s="40" t="s">
        <v>148</v>
      </c>
      <c r="P30" s="44">
        <v>2210</v>
      </c>
      <c r="Q30" s="50">
        <f t="shared" si="61"/>
        <v>1920</v>
      </c>
      <c r="R30" s="39"/>
      <c r="S30" s="39"/>
      <c r="T30" s="33">
        <f t="shared" si="73"/>
        <v>1920</v>
      </c>
      <c r="V30" s="40" t="s">
        <v>148</v>
      </c>
      <c r="W30" s="44">
        <v>2210</v>
      </c>
      <c r="X30" s="50">
        <f t="shared" si="62"/>
        <v>1920</v>
      </c>
      <c r="Y30" s="39"/>
      <c r="Z30" s="39"/>
      <c r="AA30" s="33">
        <f t="shared" si="74"/>
        <v>1920</v>
      </c>
      <c r="AC30" s="40" t="s">
        <v>148</v>
      </c>
      <c r="AD30" s="44">
        <v>2210</v>
      </c>
      <c r="AE30" s="50">
        <f t="shared" si="63"/>
        <v>1920</v>
      </c>
      <c r="AF30" s="39"/>
      <c r="AG30" s="39"/>
      <c r="AH30" s="33">
        <f t="shared" si="75"/>
        <v>1920</v>
      </c>
      <c r="AJ30" s="40" t="s">
        <v>148</v>
      </c>
      <c r="AK30" s="44">
        <v>2210</v>
      </c>
      <c r="AL30" s="50">
        <f t="shared" si="64"/>
        <v>1920</v>
      </c>
      <c r="AM30" s="39"/>
      <c r="AN30" s="39"/>
      <c r="AO30" s="33">
        <f t="shared" si="76"/>
        <v>1920</v>
      </c>
      <c r="AQ30" s="40" t="s">
        <v>148</v>
      </c>
      <c r="AR30" s="44">
        <v>2210</v>
      </c>
      <c r="AS30" s="50">
        <f t="shared" si="65"/>
        <v>1920</v>
      </c>
      <c r="AT30" s="39"/>
      <c r="AU30" s="122"/>
      <c r="AV30" s="33">
        <f t="shared" si="77"/>
        <v>1920</v>
      </c>
      <c r="AX30" s="40" t="s">
        <v>148</v>
      </c>
      <c r="AY30" s="44">
        <v>2210</v>
      </c>
      <c r="AZ30" s="50">
        <f t="shared" si="66"/>
        <v>1920</v>
      </c>
      <c r="BA30" s="39"/>
      <c r="BB30" s="39"/>
      <c r="BC30" s="33">
        <f t="shared" si="78"/>
        <v>1920</v>
      </c>
      <c r="BD30" s="27"/>
      <c r="BE30" s="40" t="s">
        <v>148</v>
      </c>
      <c r="BF30" s="44">
        <v>2210</v>
      </c>
      <c r="BG30" s="50">
        <f t="shared" si="67"/>
        <v>1920</v>
      </c>
      <c r="BH30" s="39"/>
      <c r="BI30" s="39"/>
      <c r="BJ30" s="33">
        <f t="shared" si="79"/>
        <v>1920</v>
      </c>
      <c r="BL30" s="40" t="s">
        <v>148</v>
      </c>
      <c r="BM30" s="44">
        <v>2210</v>
      </c>
      <c r="BN30" s="50">
        <f t="shared" si="68"/>
        <v>1920</v>
      </c>
      <c r="BO30" s="39"/>
      <c r="BP30" s="39"/>
      <c r="BQ30" s="33">
        <f t="shared" si="80"/>
        <v>1920</v>
      </c>
      <c r="BS30" s="40" t="s">
        <v>148</v>
      </c>
      <c r="BT30" s="44">
        <v>2210</v>
      </c>
      <c r="BU30" s="50">
        <f t="shared" si="69"/>
        <v>1920</v>
      </c>
      <c r="BV30" s="39"/>
      <c r="BW30" s="39"/>
      <c r="BX30" s="33">
        <f t="shared" si="81"/>
        <v>1920</v>
      </c>
      <c r="BZ30" s="40" t="s">
        <v>148</v>
      </c>
      <c r="CA30" s="44">
        <v>2210</v>
      </c>
      <c r="CB30" s="50">
        <f t="shared" si="70"/>
        <v>1920</v>
      </c>
      <c r="CC30" s="39"/>
      <c r="CD30" s="39"/>
      <c r="CE30" s="33">
        <f t="shared" si="82"/>
        <v>1920</v>
      </c>
      <c r="CF30" s="27"/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71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72"/>
        <v>0</v>
      </c>
      <c r="O31" s="34" t="s">
        <v>32</v>
      </c>
      <c r="P31" s="35">
        <v>2220</v>
      </c>
      <c r="Q31" s="50">
        <f t="shared" si="61"/>
        <v>0</v>
      </c>
      <c r="R31" s="46"/>
      <c r="S31" s="46"/>
      <c r="T31" s="33">
        <f t="shared" si="73"/>
        <v>0</v>
      </c>
      <c r="U31" s="28"/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74"/>
        <v>0</v>
      </c>
      <c r="AB31" s="28"/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75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76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122"/>
      <c r="AV31" s="33">
        <f t="shared" si="77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78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46"/>
      <c r="BJ31" s="33">
        <f t="shared" si="79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46"/>
      <c r="BQ31" s="33">
        <f t="shared" si="80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81"/>
        <v>0</v>
      </c>
      <c r="BZ31" s="34" t="s">
        <v>32</v>
      </c>
      <c r="CA31" s="35">
        <v>2220</v>
      </c>
      <c r="CB31" s="50">
        <f t="shared" si="70"/>
        <v>0</v>
      </c>
      <c r="CC31" s="46"/>
      <c r="CD31" s="46"/>
      <c r="CE31" s="33">
        <f t="shared" si="82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SUM(C33:C48)</f>
        <v>29777</v>
      </c>
      <c r="D32" s="47">
        <f t="shared" ref="D32:E32" si="83">SUM(D33:D48)</f>
        <v>0</v>
      </c>
      <c r="E32" s="120">
        <f t="shared" si="83"/>
        <v>0</v>
      </c>
      <c r="F32" s="47">
        <f t="shared" ref="F32" si="84">C32+D32-E32</f>
        <v>29777</v>
      </c>
      <c r="H32" s="29" t="s">
        <v>33</v>
      </c>
      <c r="I32" s="30">
        <v>2240</v>
      </c>
      <c r="J32" s="47">
        <f>SUM(J33:J48)</f>
        <v>29777</v>
      </c>
      <c r="K32" s="47">
        <f t="shared" ref="K32:L32" si="85">SUM(K33:K48)</f>
        <v>0</v>
      </c>
      <c r="L32" s="120">
        <f t="shared" si="85"/>
        <v>911.29</v>
      </c>
      <c r="M32" s="47">
        <f t="shared" ref="M32" si="86">J32+K32-L32</f>
        <v>28865.71</v>
      </c>
      <c r="O32" s="29" t="s">
        <v>33</v>
      </c>
      <c r="P32" s="30">
        <v>2240</v>
      </c>
      <c r="Q32" s="47">
        <f>SUM(Q33:Q48)</f>
        <v>28865.71</v>
      </c>
      <c r="R32" s="47">
        <f t="shared" ref="R32:S32" si="87">SUM(R33:R48)</f>
        <v>0</v>
      </c>
      <c r="S32" s="120">
        <f t="shared" si="87"/>
        <v>723.66</v>
      </c>
      <c r="T32" s="47">
        <f t="shared" ref="T32" si="88">Q32+R32-S32</f>
        <v>28142.05</v>
      </c>
      <c r="V32" s="29" t="s">
        <v>33</v>
      </c>
      <c r="W32" s="30">
        <v>2240</v>
      </c>
      <c r="X32" s="47">
        <f>SUM(X33:X48)</f>
        <v>28142.05</v>
      </c>
      <c r="Y32" s="47">
        <f t="shared" ref="Y32:Z32" si="89">SUM(Y33:Y48)</f>
        <v>58000</v>
      </c>
      <c r="Z32" s="120">
        <f t="shared" si="89"/>
        <v>768.45</v>
      </c>
      <c r="AA32" s="47">
        <f t="shared" ref="AA32" si="90">X32+Y32-Z32</f>
        <v>85373.6</v>
      </c>
      <c r="AC32" s="29" t="s">
        <v>33</v>
      </c>
      <c r="AD32" s="30">
        <v>2240</v>
      </c>
      <c r="AE32" s="47">
        <f>SUM(AE33:AE48)</f>
        <v>85373.6</v>
      </c>
      <c r="AF32" s="47">
        <f t="shared" ref="AF32:AG32" si="91">SUM(AF33:AF48)</f>
        <v>0</v>
      </c>
      <c r="AG32" s="120">
        <f t="shared" si="91"/>
        <v>539.28</v>
      </c>
      <c r="AH32" s="47">
        <f t="shared" ref="AH32" si="92">AE32+AF32-AG32</f>
        <v>84834.32</v>
      </c>
      <c r="AJ32" s="29" t="s">
        <v>33</v>
      </c>
      <c r="AK32" s="30">
        <v>2240</v>
      </c>
      <c r="AL32" s="47">
        <f>SUM(AL33:AL48)</f>
        <v>84834.32</v>
      </c>
      <c r="AM32" s="47">
        <f t="shared" ref="AM32:AN32" si="93">SUM(AM33:AM48)</f>
        <v>0</v>
      </c>
      <c r="AN32" s="120">
        <f t="shared" si="93"/>
        <v>58000</v>
      </c>
      <c r="AO32" s="47">
        <f t="shared" ref="AO32" si="94">AL32+AM32-AN32</f>
        <v>26834.320000000007</v>
      </c>
      <c r="AQ32" s="29" t="s">
        <v>33</v>
      </c>
      <c r="AR32" s="30">
        <v>2240</v>
      </c>
      <c r="AS32" s="47">
        <f>SUM(AS33:AS48)</f>
        <v>26834.32</v>
      </c>
      <c r="AT32" s="47">
        <f t="shared" ref="AT32:AU32" si="95">SUM(AT33:AT48)</f>
        <v>60000</v>
      </c>
      <c r="AU32" s="120">
        <f t="shared" si="95"/>
        <v>2695</v>
      </c>
      <c r="AV32" s="47">
        <f t="shared" ref="AV32" si="96">AS32+AT32-AU32</f>
        <v>84139.32</v>
      </c>
      <c r="AX32" s="29" t="s">
        <v>33</v>
      </c>
      <c r="AY32" s="30">
        <v>2240</v>
      </c>
      <c r="AZ32" s="47">
        <f>SUM(AZ33:AZ48)</f>
        <v>84139.32</v>
      </c>
      <c r="BA32" s="47">
        <f t="shared" ref="BA32:BB32" si="97">SUM(BA33:BA48)</f>
        <v>0</v>
      </c>
      <c r="BB32" s="47">
        <f t="shared" si="97"/>
        <v>0</v>
      </c>
      <c r="BC32" s="47">
        <f t="shared" ref="BC32" si="98">AZ32+BA32-BB32</f>
        <v>84139.32</v>
      </c>
      <c r="BE32" s="29" t="s">
        <v>33</v>
      </c>
      <c r="BF32" s="30">
        <v>2240</v>
      </c>
      <c r="BG32" s="47">
        <f>SUM(BG33:BG48)</f>
        <v>84139.32</v>
      </c>
      <c r="BH32" s="47">
        <f t="shared" ref="BH32:BI32" si="99">SUM(BH33:BH48)</f>
        <v>0</v>
      </c>
      <c r="BI32" s="47">
        <f t="shared" si="99"/>
        <v>0</v>
      </c>
      <c r="BJ32" s="47">
        <f t="shared" ref="BJ32" si="100">BG32+BH32-BI32</f>
        <v>84139.32</v>
      </c>
      <c r="BL32" s="29" t="s">
        <v>33</v>
      </c>
      <c r="BM32" s="30">
        <v>2240</v>
      </c>
      <c r="BN32" s="47">
        <f>SUM(BN33:BN48)</f>
        <v>84139.32</v>
      </c>
      <c r="BO32" s="47">
        <f t="shared" ref="BO32:BP32" si="101">SUM(BO33:BO48)</f>
        <v>0</v>
      </c>
      <c r="BP32" s="47">
        <f t="shared" si="101"/>
        <v>0</v>
      </c>
      <c r="BQ32" s="47">
        <f t="shared" ref="BQ32" si="102">BN32+BO32-BP32</f>
        <v>84139.32</v>
      </c>
      <c r="BS32" s="29" t="s">
        <v>33</v>
      </c>
      <c r="BT32" s="30">
        <v>2240</v>
      </c>
      <c r="BU32" s="47">
        <f>SUM(BU33:BU48)</f>
        <v>84139.32</v>
      </c>
      <c r="BV32" s="47">
        <f t="shared" ref="BV32:BW32" si="103">SUM(BV33:BV48)</f>
        <v>0</v>
      </c>
      <c r="BW32" s="47">
        <f t="shared" si="103"/>
        <v>0</v>
      </c>
      <c r="BX32" s="47">
        <f t="shared" ref="BX32" si="104">BU32+BV32-BW32</f>
        <v>84139.32</v>
      </c>
      <c r="BZ32" s="29" t="s">
        <v>33</v>
      </c>
      <c r="CA32" s="30">
        <v>2240</v>
      </c>
      <c r="CB32" s="47">
        <f>SUM(CB33:CB48)</f>
        <v>84139.32</v>
      </c>
      <c r="CC32" s="47">
        <f t="shared" ref="CC32:CD32" si="105">SUM(CC33:CC48)</f>
        <v>0</v>
      </c>
      <c r="CD32" s="47">
        <f t="shared" si="105"/>
        <v>0</v>
      </c>
      <c r="CE32" s="47">
        <f t="shared" ref="CE32" si="106">CB32+CC32-CD32</f>
        <v>84139.32</v>
      </c>
    </row>
    <row r="33" spans="1:83" s="27" customFormat="1" ht="15.75" customHeight="1" thickBot="1">
      <c r="A33" s="21" t="s">
        <v>133</v>
      </c>
      <c r="B33" s="16">
        <v>2240</v>
      </c>
      <c r="C33" s="49">
        <v>330</v>
      </c>
      <c r="D33" s="49"/>
      <c r="E33" s="49"/>
      <c r="F33" s="45">
        <f>C33+D33-E33</f>
        <v>330</v>
      </c>
      <c r="H33" s="21" t="s">
        <v>133</v>
      </c>
      <c r="I33" s="16">
        <v>2240</v>
      </c>
      <c r="J33" s="50">
        <f t="shared" si="60"/>
        <v>330</v>
      </c>
      <c r="K33" s="49"/>
      <c r="L33" s="121"/>
      <c r="M33" s="45">
        <f>J33+K33-L33</f>
        <v>330</v>
      </c>
      <c r="O33" s="21" t="s">
        <v>133</v>
      </c>
      <c r="P33" s="16">
        <v>2240</v>
      </c>
      <c r="Q33" s="50">
        <f t="shared" si="61"/>
        <v>330</v>
      </c>
      <c r="R33" s="49"/>
      <c r="S33" s="121"/>
      <c r="T33" s="45">
        <f>Q33+R33-S33</f>
        <v>330</v>
      </c>
      <c r="U33" s="28"/>
      <c r="V33" s="21" t="s">
        <v>133</v>
      </c>
      <c r="W33" s="16">
        <v>2240</v>
      </c>
      <c r="X33" s="50">
        <f t="shared" si="62"/>
        <v>330</v>
      </c>
      <c r="Y33" s="49"/>
      <c r="Z33" s="121"/>
      <c r="AA33" s="45">
        <f>X33+Y33-Z33</f>
        <v>330</v>
      </c>
      <c r="AB33" s="28"/>
      <c r="AC33" s="21" t="s">
        <v>133</v>
      </c>
      <c r="AD33" s="16">
        <v>2240</v>
      </c>
      <c r="AE33" s="50">
        <f t="shared" si="63"/>
        <v>330</v>
      </c>
      <c r="AF33" s="49"/>
      <c r="AG33" s="121">
        <v>330</v>
      </c>
      <c r="AH33" s="45">
        <f>AE33+AF33-AG33</f>
        <v>0</v>
      </c>
      <c r="AJ33" s="21" t="s">
        <v>133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133</v>
      </c>
      <c r="AR33" s="16">
        <v>2240</v>
      </c>
      <c r="AS33" s="50">
        <f t="shared" si="65"/>
        <v>0</v>
      </c>
      <c r="AT33" s="49"/>
      <c r="AU33" s="121"/>
      <c r="AV33" s="45">
        <f>AS33+AT33-AU33</f>
        <v>0</v>
      </c>
      <c r="AX33" s="21" t="s">
        <v>133</v>
      </c>
      <c r="AY33" s="16">
        <v>2240</v>
      </c>
      <c r="AZ33" s="50">
        <f t="shared" si="66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67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68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69"/>
        <v>0</v>
      </c>
      <c r="BV33" s="49"/>
      <c r="BW33" s="49"/>
      <c r="BX33" s="45">
        <f>BU33+BV33-BW33</f>
        <v>0</v>
      </c>
      <c r="BZ33" s="21" t="s">
        <v>133</v>
      </c>
      <c r="CA33" s="16">
        <v>2240</v>
      </c>
      <c r="CB33" s="50">
        <f t="shared" si="70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2520</v>
      </c>
      <c r="D34" s="49"/>
      <c r="E34" s="49"/>
      <c r="F34" s="45">
        <f t="shared" ref="F34:F48" si="107">C34+D34-E34</f>
        <v>2520</v>
      </c>
      <c r="H34" s="21" t="s">
        <v>35</v>
      </c>
      <c r="I34" s="16">
        <v>2240</v>
      </c>
      <c r="J34" s="50">
        <f t="shared" si="60"/>
        <v>2520</v>
      </c>
      <c r="K34" s="49"/>
      <c r="L34" s="121"/>
      <c r="M34" s="45">
        <f t="shared" ref="M34:M48" si="108">J34+K34-L34</f>
        <v>2520</v>
      </c>
      <c r="O34" s="21" t="s">
        <v>35</v>
      </c>
      <c r="P34" s="16">
        <v>2240</v>
      </c>
      <c r="Q34" s="50">
        <f t="shared" si="61"/>
        <v>2520</v>
      </c>
      <c r="R34" s="49"/>
      <c r="S34" s="121">
        <v>522</v>
      </c>
      <c r="T34" s="45">
        <f t="shared" ref="T34:T48" si="109">Q34+R34-S34</f>
        <v>1998</v>
      </c>
      <c r="U34" s="28"/>
      <c r="V34" s="21" t="s">
        <v>35</v>
      </c>
      <c r="W34" s="16">
        <v>2240</v>
      </c>
      <c r="X34" s="50">
        <f t="shared" si="62"/>
        <v>1998</v>
      </c>
      <c r="Y34" s="49"/>
      <c r="Z34" s="121"/>
      <c r="AA34" s="45">
        <f t="shared" ref="AA34:AA48" si="110">X34+Y34-Z34</f>
        <v>1998</v>
      </c>
      <c r="AB34" s="28"/>
      <c r="AC34" s="21" t="s">
        <v>35</v>
      </c>
      <c r="AD34" s="16">
        <v>2240</v>
      </c>
      <c r="AE34" s="50">
        <f t="shared" si="63"/>
        <v>1998</v>
      </c>
      <c r="AF34" s="49"/>
      <c r="AG34" s="121"/>
      <c r="AH34" s="45">
        <f t="shared" ref="AH34:AH48" si="111">AE34+AF34-AG34</f>
        <v>1998</v>
      </c>
      <c r="AJ34" s="21" t="s">
        <v>35</v>
      </c>
      <c r="AK34" s="16">
        <v>2240</v>
      </c>
      <c r="AL34" s="50">
        <f t="shared" si="64"/>
        <v>1998</v>
      </c>
      <c r="AM34" s="49"/>
      <c r="AN34" s="121"/>
      <c r="AO34" s="45">
        <f t="shared" ref="AO34:AO48" si="112">AL34+AM34-AN34</f>
        <v>1998</v>
      </c>
      <c r="AQ34" s="21" t="s">
        <v>35</v>
      </c>
      <c r="AR34" s="16">
        <v>2240</v>
      </c>
      <c r="AS34" s="50">
        <f t="shared" si="65"/>
        <v>1998</v>
      </c>
      <c r="AT34" s="49"/>
      <c r="AU34" s="121"/>
      <c r="AV34" s="45">
        <f t="shared" ref="AV34:AV48" si="113">AS34+AT34-AU34</f>
        <v>1998</v>
      </c>
      <c r="AX34" s="21" t="s">
        <v>35</v>
      </c>
      <c r="AY34" s="16">
        <v>2240</v>
      </c>
      <c r="AZ34" s="50">
        <f t="shared" si="66"/>
        <v>1998</v>
      </c>
      <c r="BA34" s="49"/>
      <c r="BB34" s="49"/>
      <c r="BC34" s="45">
        <f t="shared" ref="BC34:BC48" si="114">AZ34+BA34-BB34</f>
        <v>1998</v>
      </c>
      <c r="BE34" s="21" t="s">
        <v>35</v>
      </c>
      <c r="BF34" s="16">
        <v>2240</v>
      </c>
      <c r="BG34" s="50">
        <f t="shared" si="67"/>
        <v>1998</v>
      </c>
      <c r="BH34" s="49"/>
      <c r="BI34" s="49"/>
      <c r="BJ34" s="45">
        <f t="shared" ref="BJ34:BJ48" si="115">BG34+BH34-BI34</f>
        <v>1998</v>
      </c>
      <c r="BL34" s="21" t="s">
        <v>35</v>
      </c>
      <c r="BM34" s="16">
        <v>2240</v>
      </c>
      <c r="BN34" s="50">
        <f t="shared" si="68"/>
        <v>1998</v>
      </c>
      <c r="BO34" s="49"/>
      <c r="BP34" s="49"/>
      <c r="BQ34" s="45">
        <f t="shared" ref="BQ34:BQ48" si="116">BN34+BO34-BP34</f>
        <v>1998</v>
      </c>
      <c r="BS34" s="21" t="s">
        <v>35</v>
      </c>
      <c r="BT34" s="16">
        <v>2240</v>
      </c>
      <c r="BU34" s="50">
        <f t="shared" si="69"/>
        <v>1998</v>
      </c>
      <c r="BV34" s="49"/>
      <c r="BW34" s="49"/>
      <c r="BX34" s="45">
        <f t="shared" ref="BX34:BX48" si="117">BU34+BV34-BW34</f>
        <v>1998</v>
      </c>
      <c r="BZ34" s="21" t="s">
        <v>35</v>
      </c>
      <c r="CA34" s="16">
        <v>2240</v>
      </c>
      <c r="CB34" s="50">
        <f t="shared" si="70"/>
        <v>1998</v>
      </c>
      <c r="CC34" s="49"/>
      <c r="CD34" s="49"/>
      <c r="CE34" s="45">
        <f t="shared" ref="CE34:CE48" si="118">CB34+CC34-CD34</f>
        <v>1998</v>
      </c>
    </row>
    <row r="35" spans="1:83" s="27" customFormat="1" ht="15.75" thickBot="1">
      <c r="A35" s="24" t="s">
        <v>134</v>
      </c>
      <c r="B35" s="23">
        <v>2240</v>
      </c>
      <c r="C35" s="49">
        <v>8952</v>
      </c>
      <c r="D35" s="49"/>
      <c r="E35" s="49"/>
      <c r="F35" s="45">
        <f t="shared" si="107"/>
        <v>8952</v>
      </c>
      <c r="H35" s="24" t="s">
        <v>134</v>
      </c>
      <c r="I35" s="23">
        <v>2240</v>
      </c>
      <c r="J35" s="50">
        <f t="shared" si="60"/>
        <v>8952</v>
      </c>
      <c r="K35" s="49"/>
      <c r="L35" s="121"/>
      <c r="M35" s="45">
        <f t="shared" si="108"/>
        <v>8952</v>
      </c>
      <c r="O35" s="24" t="s">
        <v>134</v>
      </c>
      <c r="P35" s="23">
        <v>2240</v>
      </c>
      <c r="Q35" s="50">
        <f t="shared" si="61"/>
        <v>8952</v>
      </c>
      <c r="R35" s="49"/>
      <c r="S35" s="121"/>
      <c r="T35" s="45">
        <f t="shared" si="109"/>
        <v>8952</v>
      </c>
      <c r="U35" s="28"/>
      <c r="V35" s="24" t="s">
        <v>134</v>
      </c>
      <c r="W35" s="23">
        <v>2240</v>
      </c>
      <c r="X35" s="50">
        <f t="shared" si="62"/>
        <v>8952</v>
      </c>
      <c r="Y35" s="49"/>
      <c r="Z35" s="121"/>
      <c r="AA35" s="45">
        <f t="shared" si="110"/>
        <v>8952</v>
      </c>
      <c r="AB35" s="28"/>
      <c r="AC35" s="24" t="s">
        <v>134</v>
      </c>
      <c r="AD35" s="23">
        <v>2240</v>
      </c>
      <c r="AE35" s="50">
        <f t="shared" si="63"/>
        <v>8952</v>
      </c>
      <c r="AF35" s="49"/>
      <c r="AG35" s="121"/>
      <c r="AH35" s="45">
        <f t="shared" si="111"/>
        <v>8952</v>
      </c>
      <c r="AJ35" s="24" t="s">
        <v>134</v>
      </c>
      <c r="AK35" s="23">
        <v>2240</v>
      </c>
      <c r="AL35" s="50">
        <f t="shared" si="64"/>
        <v>8952</v>
      </c>
      <c r="AM35" s="49"/>
      <c r="AN35" s="121"/>
      <c r="AO35" s="45">
        <f t="shared" si="112"/>
        <v>8952</v>
      </c>
      <c r="AQ35" s="24" t="s">
        <v>134</v>
      </c>
      <c r="AR35" s="23">
        <v>2240</v>
      </c>
      <c r="AS35" s="50">
        <f t="shared" si="65"/>
        <v>8952</v>
      </c>
      <c r="AT35" s="49"/>
      <c r="AU35" s="121"/>
      <c r="AV35" s="45">
        <f t="shared" si="113"/>
        <v>8952</v>
      </c>
      <c r="AX35" s="24" t="s">
        <v>134</v>
      </c>
      <c r="AY35" s="23">
        <v>2240</v>
      </c>
      <c r="AZ35" s="50">
        <f t="shared" si="66"/>
        <v>8952</v>
      </c>
      <c r="BA35" s="49"/>
      <c r="BB35" s="49"/>
      <c r="BC35" s="45">
        <f t="shared" si="114"/>
        <v>8952</v>
      </c>
      <c r="BE35" s="24" t="s">
        <v>134</v>
      </c>
      <c r="BF35" s="23">
        <v>2240</v>
      </c>
      <c r="BG35" s="50">
        <f t="shared" si="67"/>
        <v>8952</v>
      </c>
      <c r="BH35" s="49"/>
      <c r="BI35" s="49"/>
      <c r="BJ35" s="45">
        <f t="shared" si="115"/>
        <v>8952</v>
      </c>
      <c r="BL35" s="24" t="s">
        <v>134</v>
      </c>
      <c r="BM35" s="23">
        <v>2240</v>
      </c>
      <c r="BN35" s="50">
        <f t="shared" si="68"/>
        <v>8952</v>
      </c>
      <c r="BO35" s="49"/>
      <c r="BP35" s="49"/>
      <c r="BQ35" s="45">
        <f t="shared" si="116"/>
        <v>8952</v>
      </c>
      <c r="BS35" s="24" t="s">
        <v>134</v>
      </c>
      <c r="BT35" s="23">
        <v>2240</v>
      </c>
      <c r="BU35" s="50">
        <f t="shared" si="69"/>
        <v>8952</v>
      </c>
      <c r="BV35" s="49"/>
      <c r="BW35" s="49"/>
      <c r="BX35" s="45">
        <f t="shared" si="117"/>
        <v>8952</v>
      </c>
      <c r="BZ35" s="24" t="s">
        <v>134</v>
      </c>
      <c r="CA35" s="23">
        <v>2240</v>
      </c>
      <c r="CB35" s="50">
        <f t="shared" si="70"/>
        <v>8952</v>
      </c>
      <c r="CC35" s="49"/>
      <c r="CD35" s="49"/>
      <c r="CE35" s="45">
        <f t="shared" si="118"/>
        <v>8952</v>
      </c>
    </row>
    <row r="36" spans="1:83" s="27" customFormat="1" ht="15.75" customHeight="1" thickBot="1">
      <c r="A36" s="24" t="s">
        <v>127</v>
      </c>
      <c r="B36" s="23">
        <v>2240</v>
      </c>
      <c r="C36" s="49">
        <v>1000</v>
      </c>
      <c r="D36" s="49"/>
      <c r="E36" s="49"/>
      <c r="F36" s="45">
        <f t="shared" si="107"/>
        <v>1000</v>
      </c>
      <c r="H36" s="24" t="s">
        <v>127</v>
      </c>
      <c r="I36" s="23">
        <v>2240</v>
      </c>
      <c r="J36" s="50">
        <f t="shared" si="60"/>
        <v>1000</v>
      </c>
      <c r="K36" s="49"/>
      <c r="L36" s="121"/>
      <c r="M36" s="45">
        <f t="shared" si="108"/>
        <v>1000</v>
      </c>
      <c r="O36" s="24" t="s">
        <v>127</v>
      </c>
      <c r="P36" s="23">
        <v>2240</v>
      </c>
      <c r="Q36" s="50">
        <f t="shared" si="61"/>
        <v>1000</v>
      </c>
      <c r="R36" s="49"/>
      <c r="S36" s="121"/>
      <c r="T36" s="45">
        <f t="shared" si="109"/>
        <v>1000</v>
      </c>
      <c r="U36" s="28"/>
      <c r="V36" s="24" t="s">
        <v>127</v>
      </c>
      <c r="W36" s="23">
        <v>2240</v>
      </c>
      <c r="X36" s="50">
        <f t="shared" si="62"/>
        <v>1000</v>
      </c>
      <c r="Y36" s="49"/>
      <c r="Z36" s="121"/>
      <c r="AA36" s="45">
        <f t="shared" si="110"/>
        <v>1000</v>
      </c>
      <c r="AB36" s="28"/>
      <c r="AC36" s="24" t="s">
        <v>127</v>
      </c>
      <c r="AD36" s="23">
        <v>2240</v>
      </c>
      <c r="AE36" s="50">
        <f t="shared" si="63"/>
        <v>1000</v>
      </c>
      <c r="AF36" s="49"/>
      <c r="AG36" s="121"/>
      <c r="AH36" s="45">
        <f t="shared" si="111"/>
        <v>1000</v>
      </c>
      <c r="AJ36" s="24" t="s">
        <v>127</v>
      </c>
      <c r="AK36" s="23">
        <v>2240</v>
      </c>
      <c r="AL36" s="50">
        <f t="shared" si="64"/>
        <v>1000</v>
      </c>
      <c r="AM36" s="49"/>
      <c r="AN36" s="121"/>
      <c r="AO36" s="45">
        <f t="shared" si="112"/>
        <v>1000</v>
      </c>
      <c r="AQ36" s="24" t="s">
        <v>127</v>
      </c>
      <c r="AR36" s="23">
        <v>2240</v>
      </c>
      <c r="AS36" s="50">
        <f t="shared" si="65"/>
        <v>1000</v>
      </c>
      <c r="AT36" s="49"/>
      <c r="AU36" s="121"/>
      <c r="AV36" s="45">
        <f t="shared" si="113"/>
        <v>1000</v>
      </c>
      <c r="AX36" s="24" t="s">
        <v>127</v>
      </c>
      <c r="AY36" s="23">
        <v>2240</v>
      </c>
      <c r="AZ36" s="50">
        <f t="shared" si="66"/>
        <v>1000</v>
      </c>
      <c r="BA36" s="49"/>
      <c r="BB36" s="49"/>
      <c r="BC36" s="45">
        <f t="shared" si="114"/>
        <v>1000</v>
      </c>
      <c r="BD36"/>
      <c r="BE36" s="24" t="s">
        <v>127</v>
      </c>
      <c r="BF36" s="23">
        <v>2240</v>
      </c>
      <c r="BG36" s="50">
        <f t="shared" si="67"/>
        <v>1000</v>
      </c>
      <c r="BH36" s="49"/>
      <c r="BI36" s="49"/>
      <c r="BJ36" s="45">
        <f t="shared" si="115"/>
        <v>1000</v>
      </c>
      <c r="BL36" s="24" t="s">
        <v>127</v>
      </c>
      <c r="BM36" s="23">
        <v>2240</v>
      </c>
      <c r="BN36" s="50">
        <f t="shared" si="68"/>
        <v>1000</v>
      </c>
      <c r="BO36" s="49"/>
      <c r="BP36" s="49"/>
      <c r="BQ36" s="45">
        <f t="shared" si="116"/>
        <v>1000</v>
      </c>
      <c r="BS36" s="24" t="s">
        <v>127</v>
      </c>
      <c r="BT36" s="23">
        <v>2240</v>
      </c>
      <c r="BU36" s="50">
        <f t="shared" si="69"/>
        <v>1000</v>
      </c>
      <c r="BV36" s="49"/>
      <c r="BW36" s="49"/>
      <c r="BX36" s="45">
        <f t="shared" si="117"/>
        <v>1000</v>
      </c>
      <c r="BZ36" s="24" t="s">
        <v>127</v>
      </c>
      <c r="CA36" s="23">
        <v>2240</v>
      </c>
      <c r="CB36" s="50">
        <f t="shared" si="70"/>
        <v>1000</v>
      </c>
      <c r="CC36" s="49"/>
      <c r="CD36" s="49"/>
      <c r="CE36" s="45">
        <f t="shared" si="118"/>
        <v>1000</v>
      </c>
    </row>
    <row r="37" spans="1:83" s="27" customFormat="1" ht="15.75" customHeight="1" thickBot="1">
      <c r="A37" s="24" t="s">
        <v>128</v>
      </c>
      <c r="B37" s="23">
        <v>2240</v>
      </c>
      <c r="C37" s="49">
        <v>550</v>
      </c>
      <c r="D37" s="49"/>
      <c r="E37" s="49"/>
      <c r="F37" s="45">
        <f t="shared" si="107"/>
        <v>550</v>
      </c>
      <c r="H37" s="24" t="s">
        <v>128</v>
      </c>
      <c r="I37" s="23">
        <v>2240</v>
      </c>
      <c r="J37" s="50">
        <f t="shared" si="60"/>
        <v>550</v>
      </c>
      <c r="K37" s="49"/>
      <c r="L37" s="121"/>
      <c r="M37" s="45">
        <f t="shared" si="108"/>
        <v>550</v>
      </c>
      <c r="O37" s="24" t="s">
        <v>128</v>
      </c>
      <c r="P37" s="23">
        <v>2240</v>
      </c>
      <c r="Q37" s="50">
        <f t="shared" si="61"/>
        <v>550</v>
      </c>
      <c r="R37" s="49"/>
      <c r="S37" s="121"/>
      <c r="T37" s="45">
        <f t="shared" si="109"/>
        <v>550</v>
      </c>
      <c r="U37" s="28"/>
      <c r="V37" s="24" t="s">
        <v>128</v>
      </c>
      <c r="W37" s="23">
        <v>2240</v>
      </c>
      <c r="X37" s="50">
        <f t="shared" si="62"/>
        <v>550</v>
      </c>
      <c r="Y37" s="49"/>
      <c r="Z37" s="121"/>
      <c r="AA37" s="45">
        <f t="shared" si="110"/>
        <v>550</v>
      </c>
      <c r="AB37" s="28"/>
      <c r="AC37" s="24" t="s">
        <v>128</v>
      </c>
      <c r="AD37" s="23">
        <v>2240</v>
      </c>
      <c r="AE37" s="50">
        <f t="shared" si="63"/>
        <v>550</v>
      </c>
      <c r="AF37" s="49"/>
      <c r="AG37" s="121"/>
      <c r="AH37" s="45">
        <f t="shared" si="111"/>
        <v>550</v>
      </c>
      <c r="AJ37" s="24" t="s">
        <v>128</v>
      </c>
      <c r="AK37" s="23">
        <v>2240</v>
      </c>
      <c r="AL37" s="50">
        <f t="shared" si="64"/>
        <v>550</v>
      </c>
      <c r="AM37" s="49"/>
      <c r="AN37" s="121"/>
      <c r="AO37" s="45">
        <f t="shared" si="112"/>
        <v>550</v>
      </c>
      <c r="AQ37" s="24" t="s">
        <v>128</v>
      </c>
      <c r="AR37" s="23">
        <v>2240</v>
      </c>
      <c r="AS37" s="50">
        <f t="shared" si="65"/>
        <v>550</v>
      </c>
      <c r="AT37" s="49"/>
      <c r="AU37" s="121"/>
      <c r="AV37" s="45">
        <f t="shared" si="113"/>
        <v>550</v>
      </c>
      <c r="AX37" s="24" t="s">
        <v>128</v>
      </c>
      <c r="AY37" s="23">
        <v>2240</v>
      </c>
      <c r="AZ37" s="50">
        <f t="shared" si="66"/>
        <v>550</v>
      </c>
      <c r="BA37" s="49"/>
      <c r="BB37" s="49"/>
      <c r="BC37" s="45">
        <f t="shared" si="114"/>
        <v>550</v>
      </c>
      <c r="BD37"/>
      <c r="BE37" s="24" t="s">
        <v>128</v>
      </c>
      <c r="BF37" s="23">
        <v>2240</v>
      </c>
      <c r="BG37" s="50">
        <f t="shared" si="67"/>
        <v>550</v>
      </c>
      <c r="BH37" s="49"/>
      <c r="BI37" s="49"/>
      <c r="BJ37" s="45">
        <f t="shared" si="115"/>
        <v>550</v>
      </c>
      <c r="BL37" s="24" t="s">
        <v>128</v>
      </c>
      <c r="BM37" s="23">
        <v>2240</v>
      </c>
      <c r="BN37" s="50">
        <f t="shared" si="68"/>
        <v>550</v>
      </c>
      <c r="BO37" s="49"/>
      <c r="BP37" s="49"/>
      <c r="BQ37" s="45">
        <f t="shared" si="116"/>
        <v>550</v>
      </c>
      <c r="BS37" s="24" t="s">
        <v>128</v>
      </c>
      <c r="BT37" s="23">
        <v>2240</v>
      </c>
      <c r="BU37" s="50">
        <f t="shared" si="69"/>
        <v>550</v>
      </c>
      <c r="BV37" s="49"/>
      <c r="BW37" s="49"/>
      <c r="BX37" s="45">
        <f t="shared" si="117"/>
        <v>550</v>
      </c>
      <c r="BZ37" s="24" t="s">
        <v>128</v>
      </c>
      <c r="CA37" s="23">
        <v>2240</v>
      </c>
      <c r="CB37" s="50">
        <f t="shared" si="70"/>
        <v>550</v>
      </c>
      <c r="CC37" s="49"/>
      <c r="CD37" s="49"/>
      <c r="CE37" s="45">
        <f t="shared" si="118"/>
        <v>550</v>
      </c>
    </row>
    <row r="38" spans="1:83" s="27" customFormat="1" ht="15.75" customHeight="1" thickBot="1">
      <c r="A38" s="24" t="s">
        <v>129</v>
      </c>
      <c r="B38" s="23">
        <v>2240</v>
      </c>
      <c r="C38" s="49">
        <v>1300</v>
      </c>
      <c r="D38" s="49"/>
      <c r="E38" s="49"/>
      <c r="F38" s="45">
        <f t="shared" si="107"/>
        <v>1300</v>
      </c>
      <c r="H38" s="24" t="s">
        <v>129</v>
      </c>
      <c r="I38" s="23">
        <v>2240</v>
      </c>
      <c r="J38" s="50">
        <f t="shared" si="60"/>
        <v>1300</v>
      </c>
      <c r="K38" s="49"/>
      <c r="L38" s="121"/>
      <c r="M38" s="45">
        <f t="shared" si="108"/>
        <v>1300</v>
      </c>
      <c r="O38" s="24" t="s">
        <v>129</v>
      </c>
      <c r="P38" s="23">
        <v>2240</v>
      </c>
      <c r="Q38" s="50">
        <f t="shared" si="61"/>
        <v>1300</v>
      </c>
      <c r="R38" s="49"/>
      <c r="S38" s="121"/>
      <c r="T38" s="45">
        <f t="shared" si="109"/>
        <v>1300</v>
      </c>
      <c r="U38" s="28"/>
      <c r="V38" s="24" t="s">
        <v>129</v>
      </c>
      <c r="W38" s="23">
        <v>2240</v>
      </c>
      <c r="X38" s="50">
        <f t="shared" si="62"/>
        <v>1300</v>
      </c>
      <c r="Y38" s="49"/>
      <c r="Z38" s="121"/>
      <c r="AA38" s="45">
        <f t="shared" si="110"/>
        <v>1300</v>
      </c>
      <c r="AB38" s="28"/>
      <c r="AC38" s="24" t="s">
        <v>129</v>
      </c>
      <c r="AD38" s="23">
        <v>2240</v>
      </c>
      <c r="AE38" s="50">
        <f t="shared" si="63"/>
        <v>1300</v>
      </c>
      <c r="AF38" s="49"/>
      <c r="AG38" s="121"/>
      <c r="AH38" s="45">
        <f t="shared" si="111"/>
        <v>1300</v>
      </c>
      <c r="AJ38" s="24" t="s">
        <v>129</v>
      </c>
      <c r="AK38" s="23">
        <v>2240</v>
      </c>
      <c r="AL38" s="50">
        <f t="shared" si="64"/>
        <v>1300</v>
      </c>
      <c r="AM38" s="49"/>
      <c r="AN38" s="121"/>
      <c r="AO38" s="45">
        <f t="shared" si="112"/>
        <v>1300</v>
      </c>
      <c r="AQ38" s="24" t="s">
        <v>129</v>
      </c>
      <c r="AR38" s="23">
        <v>2240</v>
      </c>
      <c r="AS38" s="50">
        <f t="shared" si="65"/>
        <v>1300</v>
      </c>
      <c r="AT38" s="49"/>
      <c r="AU38" s="121"/>
      <c r="AV38" s="45">
        <f t="shared" si="113"/>
        <v>1300</v>
      </c>
      <c r="AX38" s="24" t="s">
        <v>129</v>
      </c>
      <c r="AY38" s="23">
        <v>2240</v>
      </c>
      <c r="AZ38" s="50">
        <f t="shared" si="66"/>
        <v>1300</v>
      </c>
      <c r="BA38" s="49"/>
      <c r="BB38" s="49"/>
      <c r="BC38" s="45">
        <f t="shared" si="114"/>
        <v>1300</v>
      </c>
      <c r="BD38"/>
      <c r="BE38" s="24" t="s">
        <v>129</v>
      </c>
      <c r="BF38" s="23">
        <v>2240</v>
      </c>
      <c r="BG38" s="50">
        <f t="shared" si="67"/>
        <v>1300</v>
      </c>
      <c r="BH38" s="49"/>
      <c r="BI38" s="49"/>
      <c r="BJ38" s="45">
        <f t="shared" si="115"/>
        <v>1300</v>
      </c>
      <c r="BL38" s="24" t="s">
        <v>129</v>
      </c>
      <c r="BM38" s="23">
        <v>2240</v>
      </c>
      <c r="BN38" s="50">
        <f t="shared" si="68"/>
        <v>1300</v>
      </c>
      <c r="BO38" s="49"/>
      <c r="BP38" s="49"/>
      <c r="BQ38" s="45">
        <f t="shared" si="116"/>
        <v>1300</v>
      </c>
      <c r="BS38" s="24" t="s">
        <v>129</v>
      </c>
      <c r="BT38" s="23">
        <v>2240</v>
      </c>
      <c r="BU38" s="50">
        <f t="shared" si="69"/>
        <v>1300</v>
      </c>
      <c r="BV38" s="49"/>
      <c r="BW38" s="49"/>
      <c r="BX38" s="45">
        <f t="shared" si="117"/>
        <v>1300</v>
      </c>
      <c r="BZ38" s="24" t="s">
        <v>129</v>
      </c>
      <c r="CA38" s="23">
        <v>2240</v>
      </c>
      <c r="CB38" s="50">
        <f t="shared" si="70"/>
        <v>1300</v>
      </c>
      <c r="CC38" s="49"/>
      <c r="CD38" s="49"/>
      <c r="CE38" s="45">
        <f t="shared" si="118"/>
        <v>1300</v>
      </c>
    </row>
    <row r="39" spans="1:83" s="27" customFormat="1" ht="15.75" customHeight="1" thickBot="1">
      <c r="A39" s="21" t="s">
        <v>41</v>
      </c>
      <c r="B39" s="16">
        <v>2240</v>
      </c>
      <c r="C39" s="49">
        <f>1255+760</f>
        <v>2015</v>
      </c>
      <c r="D39" s="49"/>
      <c r="E39" s="49"/>
      <c r="F39" s="45">
        <f t="shared" si="107"/>
        <v>2015</v>
      </c>
      <c r="H39" s="21" t="s">
        <v>41</v>
      </c>
      <c r="I39" s="16">
        <v>2240</v>
      </c>
      <c r="J39" s="50">
        <f t="shared" si="60"/>
        <v>2015</v>
      </c>
      <c r="K39" s="49"/>
      <c r="L39" s="121"/>
      <c r="M39" s="45">
        <f t="shared" si="108"/>
        <v>2015</v>
      </c>
      <c r="O39" s="21" t="s">
        <v>41</v>
      </c>
      <c r="P39" s="16">
        <v>2240</v>
      </c>
      <c r="Q39" s="50">
        <f t="shared" si="61"/>
        <v>2015</v>
      </c>
      <c r="R39" s="49"/>
      <c r="S39" s="121"/>
      <c r="T39" s="45">
        <f t="shared" si="109"/>
        <v>2015</v>
      </c>
      <c r="U39" s="28"/>
      <c r="V39" s="21" t="s">
        <v>41</v>
      </c>
      <c r="W39" s="16">
        <v>2240</v>
      </c>
      <c r="X39" s="50">
        <f t="shared" si="62"/>
        <v>2015</v>
      </c>
      <c r="Y39" s="49"/>
      <c r="Z39" s="121"/>
      <c r="AA39" s="45">
        <f t="shared" si="110"/>
        <v>2015</v>
      </c>
      <c r="AB39" s="28"/>
      <c r="AC39" s="21" t="s">
        <v>41</v>
      </c>
      <c r="AD39" s="16">
        <v>2240</v>
      </c>
      <c r="AE39" s="50">
        <f t="shared" si="63"/>
        <v>2015</v>
      </c>
      <c r="AF39" s="49"/>
      <c r="AG39" s="121"/>
      <c r="AH39" s="45">
        <f t="shared" si="111"/>
        <v>2015</v>
      </c>
      <c r="AJ39" s="21" t="s">
        <v>41</v>
      </c>
      <c r="AK39" s="16">
        <v>2240</v>
      </c>
      <c r="AL39" s="50">
        <f t="shared" si="64"/>
        <v>2015</v>
      </c>
      <c r="AM39" s="49"/>
      <c r="AN39" s="121"/>
      <c r="AO39" s="45">
        <f t="shared" si="112"/>
        <v>2015</v>
      </c>
      <c r="AQ39" s="21" t="s">
        <v>41</v>
      </c>
      <c r="AR39" s="16">
        <v>2240</v>
      </c>
      <c r="AS39" s="50">
        <f t="shared" si="65"/>
        <v>2015</v>
      </c>
      <c r="AT39" s="49"/>
      <c r="AU39" s="121">
        <f>1332+683</f>
        <v>2015</v>
      </c>
      <c r="AV39" s="45">
        <f t="shared" si="113"/>
        <v>0</v>
      </c>
      <c r="AX39" s="21" t="s">
        <v>41</v>
      </c>
      <c r="AY39" s="16">
        <v>2240</v>
      </c>
      <c r="AZ39" s="50">
        <f t="shared" si="66"/>
        <v>0</v>
      </c>
      <c r="BA39" s="49"/>
      <c r="BB39" s="49"/>
      <c r="BC39" s="45">
        <f t="shared" si="114"/>
        <v>0</v>
      </c>
      <c r="BE39" s="21" t="s">
        <v>41</v>
      </c>
      <c r="BF39" s="16">
        <v>2240</v>
      </c>
      <c r="BG39" s="50">
        <f t="shared" si="67"/>
        <v>0</v>
      </c>
      <c r="BH39" s="49"/>
      <c r="BI39" s="49"/>
      <c r="BJ39" s="45">
        <f t="shared" si="115"/>
        <v>0</v>
      </c>
      <c r="BL39" s="21" t="s">
        <v>41</v>
      </c>
      <c r="BM39" s="16">
        <v>2240</v>
      </c>
      <c r="BN39" s="50">
        <f t="shared" si="68"/>
        <v>0</v>
      </c>
      <c r="BO39" s="49"/>
      <c r="BP39" s="49"/>
      <c r="BQ39" s="45">
        <f t="shared" si="116"/>
        <v>0</v>
      </c>
      <c r="BS39" s="21" t="s">
        <v>41</v>
      </c>
      <c r="BT39" s="16">
        <v>2240</v>
      </c>
      <c r="BU39" s="50">
        <f t="shared" si="69"/>
        <v>0</v>
      </c>
      <c r="BV39" s="49"/>
      <c r="BW39" s="49"/>
      <c r="BX39" s="45">
        <f t="shared" si="117"/>
        <v>0</v>
      </c>
      <c r="BZ39" s="21" t="s">
        <v>41</v>
      </c>
      <c r="CA39" s="16">
        <v>2240</v>
      </c>
      <c r="CB39" s="50">
        <f t="shared" si="70"/>
        <v>0</v>
      </c>
      <c r="CC39" s="49"/>
      <c r="CD39" s="49"/>
      <c r="CE39" s="45">
        <f t="shared" si="118"/>
        <v>0</v>
      </c>
    </row>
    <row r="40" spans="1:83" s="27" customFormat="1" ht="15.75" customHeight="1" thickBot="1">
      <c r="A40" s="21" t="s">
        <v>47</v>
      </c>
      <c r="B40" s="16">
        <v>2240</v>
      </c>
      <c r="C40" s="49">
        <f>1700+2200</f>
        <v>3900</v>
      </c>
      <c r="D40" s="49"/>
      <c r="E40" s="49"/>
      <c r="F40" s="45">
        <f t="shared" si="107"/>
        <v>3900</v>
      </c>
      <c r="H40" s="21" t="s">
        <v>47</v>
      </c>
      <c r="I40" s="16">
        <v>2240</v>
      </c>
      <c r="J40" s="50">
        <f t="shared" si="60"/>
        <v>3900</v>
      </c>
      <c r="K40" s="49"/>
      <c r="L40" s="121"/>
      <c r="M40" s="45">
        <f t="shared" si="108"/>
        <v>3900</v>
      </c>
      <c r="O40" s="21" t="s">
        <v>47</v>
      </c>
      <c r="P40" s="16">
        <v>2240</v>
      </c>
      <c r="Q40" s="50">
        <f t="shared" si="61"/>
        <v>3900</v>
      </c>
      <c r="R40" s="49"/>
      <c r="S40" s="121"/>
      <c r="T40" s="45">
        <f t="shared" si="109"/>
        <v>3900</v>
      </c>
      <c r="U40" s="28"/>
      <c r="V40" s="21" t="s">
        <v>47</v>
      </c>
      <c r="W40" s="16">
        <v>2240</v>
      </c>
      <c r="X40" s="50">
        <f t="shared" si="62"/>
        <v>3900</v>
      </c>
      <c r="Y40" s="49"/>
      <c r="Z40" s="121"/>
      <c r="AA40" s="45">
        <f t="shared" si="110"/>
        <v>3900</v>
      </c>
      <c r="AB40" s="28"/>
      <c r="AC40" s="21" t="s">
        <v>47</v>
      </c>
      <c r="AD40" s="16">
        <v>2240</v>
      </c>
      <c r="AE40" s="50">
        <f t="shared" si="63"/>
        <v>3900</v>
      </c>
      <c r="AF40" s="49"/>
      <c r="AG40" s="121"/>
      <c r="AH40" s="45">
        <f t="shared" si="111"/>
        <v>3900</v>
      </c>
      <c r="AJ40" s="21" t="s">
        <v>47</v>
      </c>
      <c r="AK40" s="16">
        <v>2240</v>
      </c>
      <c r="AL40" s="50">
        <f t="shared" si="64"/>
        <v>3900</v>
      </c>
      <c r="AM40" s="49"/>
      <c r="AN40" s="121"/>
      <c r="AO40" s="45">
        <f t="shared" si="112"/>
        <v>3900</v>
      </c>
      <c r="AQ40" s="21" t="s">
        <v>47</v>
      </c>
      <c r="AR40" s="16">
        <v>2240</v>
      </c>
      <c r="AS40" s="50">
        <f t="shared" si="65"/>
        <v>3900</v>
      </c>
      <c r="AT40" s="49"/>
      <c r="AU40" s="121"/>
      <c r="AV40" s="45">
        <f t="shared" si="113"/>
        <v>3900</v>
      </c>
      <c r="AX40" s="21" t="s">
        <v>47</v>
      </c>
      <c r="AY40" s="16">
        <v>2240</v>
      </c>
      <c r="AZ40" s="50">
        <f t="shared" si="66"/>
        <v>3900</v>
      </c>
      <c r="BA40" s="49"/>
      <c r="BB40" s="49"/>
      <c r="BC40" s="45">
        <f t="shared" si="114"/>
        <v>3900</v>
      </c>
      <c r="BE40" s="21" t="s">
        <v>47</v>
      </c>
      <c r="BF40" s="16">
        <v>2240</v>
      </c>
      <c r="BG40" s="50">
        <f t="shared" si="67"/>
        <v>3900</v>
      </c>
      <c r="BH40" s="49"/>
      <c r="BI40" s="49"/>
      <c r="BJ40" s="45">
        <f t="shared" si="115"/>
        <v>3900</v>
      </c>
      <c r="BL40" s="21" t="s">
        <v>47</v>
      </c>
      <c r="BM40" s="16">
        <v>2240</v>
      </c>
      <c r="BN40" s="50">
        <f t="shared" si="68"/>
        <v>3900</v>
      </c>
      <c r="BO40" s="49"/>
      <c r="BP40" s="49"/>
      <c r="BQ40" s="45">
        <f t="shared" si="116"/>
        <v>3900</v>
      </c>
      <c r="BS40" s="21" t="s">
        <v>47</v>
      </c>
      <c r="BT40" s="16">
        <v>2240</v>
      </c>
      <c r="BU40" s="50">
        <f t="shared" si="69"/>
        <v>3900</v>
      </c>
      <c r="BV40" s="49"/>
      <c r="BW40" s="49"/>
      <c r="BX40" s="45">
        <f t="shared" si="117"/>
        <v>3900</v>
      </c>
      <c r="BZ40" s="21" t="s">
        <v>47</v>
      </c>
      <c r="CA40" s="16">
        <v>2240</v>
      </c>
      <c r="CB40" s="50">
        <f t="shared" si="70"/>
        <v>3900</v>
      </c>
      <c r="CC40" s="49"/>
      <c r="CD40" s="49"/>
      <c r="CE40" s="45">
        <f t="shared" si="118"/>
        <v>3900</v>
      </c>
    </row>
    <row r="41" spans="1:83" s="27" customFormat="1" ht="15.75" customHeight="1" thickBot="1">
      <c r="A41" s="21" t="s">
        <v>45</v>
      </c>
      <c r="B41" s="16">
        <v>2240</v>
      </c>
      <c r="C41" s="49">
        <v>520</v>
      </c>
      <c r="D41" s="49"/>
      <c r="E41" s="49"/>
      <c r="F41" s="45">
        <f t="shared" si="107"/>
        <v>520</v>
      </c>
      <c r="H41" s="21" t="s">
        <v>45</v>
      </c>
      <c r="I41" s="16">
        <v>2240</v>
      </c>
      <c r="J41" s="50">
        <f t="shared" si="60"/>
        <v>520</v>
      </c>
      <c r="K41" s="49"/>
      <c r="L41" s="121">
        <v>520</v>
      </c>
      <c r="M41" s="45">
        <f t="shared" si="108"/>
        <v>0</v>
      </c>
      <c r="O41" s="21" t="s">
        <v>45</v>
      </c>
      <c r="P41" s="16">
        <v>2240</v>
      </c>
      <c r="Q41" s="50">
        <f t="shared" si="61"/>
        <v>0</v>
      </c>
      <c r="R41" s="49"/>
      <c r="S41" s="121"/>
      <c r="T41" s="45">
        <f t="shared" si="109"/>
        <v>0</v>
      </c>
      <c r="U41" s="28"/>
      <c r="V41" s="21" t="s">
        <v>45</v>
      </c>
      <c r="W41" s="16">
        <v>2240</v>
      </c>
      <c r="X41" s="50">
        <f t="shared" si="62"/>
        <v>0</v>
      </c>
      <c r="Y41" s="49"/>
      <c r="Z41" s="121"/>
      <c r="AA41" s="45">
        <f t="shared" si="110"/>
        <v>0</v>
      </c>
      <c r="AB41" s="28"/>
      <c r="AC41" s="21" t="s">
        <v>45</v>
      </c>
      <c r="AD41" s="16">
        <v>2240</v>
      </c>
      <c r="AE41" s="50">
        <f t="shared" si="63"/>
        <v>0</v>
      </c>
      <c r="AF41" s="49"/>
      <c r="AG41" s="121"/>
      <c r="AH41" s="45">
        <f t="shared" si="111"/>
        <v>0</v>
      </c>
      <c r="AJ41" s="21" t="s">
        <v>45</v>
      </c>
      <c r="AK41" s="16">
        <v>2240</v>
      </c>
      <c r="AL41" s="50">
        <f t="shared" si="64"/>
        <v>0</v>
      </c>
      <c r="AM41" s="49"/>
      <c r="AN41" s="121"/>
      <c r="AO41" s="45">
        <f t="shared" si="112"/>
        <v>0</v>
      </c>
      <c r="AQ41" s="21" t="s">
        <v>45</v>
      </c>
      <c r="AR41" s="16">
        <v>2240</v>
      </c>
      <c r="AS41" s="50">
        <f t="shared" si="65"/>
        <v>0</v>
      </c>
      <c r="AT41" s="49"/>
      <c r="AU41" s="121"/>
      <c r="AV41" s="45">
        <f t="shared" si="113"/>
        <v>0</v>
      </c>
      <c r="AX41" s="21" t="s">
        <v>45</v>
      </c>
      <c r="AY41" s="16">
        <v>2240</v>
      </c>
      <c r="AZ41" s="50">
        <f t="shared" si="66"/>
        <v>0</v>
      </c>
      <c r="BA41" s="49"/>
      <c r="BB41" s="49"/>
      <c r="BC41" s="45">
        <f t="shared" si="114"/>
        <v>0</v>
      </c>
      <c r="BE41" s="21" t="s">
        <v>45</v>
      </c>
      <c r="BF41" s="16">
        <v>2240</v>
      </c>
      <c r="BG41" s="50">
        <f t="shared" si="67"/>
        <v>0</v>
      </c>
      <c r="BH41" s="49"/>
      <c r="BI41" s="49"/>
      <c r="BJ41" s="45">
        <f t="shared" si="115"/>
        <v>0</v>
      </c>
      <c r="BL41" s="21" t="s">
        <v>45</v>
      </c>
      <c r="BM41" s="16">
        <v>2240</v>
      </c>
      <c r="BN41" s="50">
        <f t="shared" si="68"/>
        <v>0</v>
      </c>
      <c r="BO41" s="49"/>
      <c r="BP41" s="49"/>
      <c r="BQ41" s="45">
        <f t="shared" si="116"/>
        <v>0</v>
      </c>
      <c r="BS41" s="21" t="s">
        <v>45</v>
      </c>
      <c r="BT41" s="16">
        <v>2240</v>
      </c>
      <c r="BU41" s="50">
        <f t="shared" si="69"/>
        <v>0</v>
      </c>
      <c r="BV41" s="49"/>
      <c r="BW41" s="49"/>
      <c r="BX41" s="45">
        <f t="shared" si="117"/>
        <v>0</v>
      </c>
      <c r="BZ41" s="21" t="s">
        <v>45</v>
      </c>
      <c r="CA41" s="16">
        <v>2240</v>
      </c>
      <c r="CB41" s="50">
        <f t="shared" si="70"/>
        <v>0</v>
      </c>
      <c r="CC41" s="49"/>
      <c r="CD41" s="49"/>
      <c r="CE41" s="45">
        <f t="shared" si="118"/>
        <v>0</v>
      </c>
    </row>
    <row r="42" spans="1:83" s="27" customFormat="1" ht="15.75" customHeight="1" thickBot="1">
      <c r="A42" s="24" t="s">
        <v>137</v>
      </c>
      <c r="B42" s="23">
        <v>2240</v>
      </c>
      <c r="C42" s="49">
        <v>450</v>
      </c>
      <c r="D42" s="49"/>
      <c r="E42" s="49"/>
      <c r="F42" s="45">
        <f t="shared" si="107"/>
        <v>450</v>
      </c>
      <c r="H42" s="24" t="s">
        <v>137</v>
      </c>
      <c r="I42" s="23">
        <v>2240</v>
      </c>
      <c r="J42" s="50">
        <f t="shared" si="60"/>
        <v>450</v>
      </c>
      <c r="K42" s="49"/>
      <c r="L42" s="121"/>
      <c r="M42" s="45">
        <f t="shared" si="108"/>
        <v>450</v>
      </c>
      <c r="O42" s="24" t="s">
        <v>137</v>
      </c>
      <c r="P42" s="23">
        <v>2240</v>
      </c>
      <c r="Q42" s="50">
        <f t="shared" si="61"/>
        <v>450</v>
      </c>
      <c r="R42" s="49"/>
      <c r="S42" s="121"/>
      <c r="T42" s="45">
        <f t="shared" si="109"/>
        <v>450</v>
      </c>
      <c r="U42" s="28"/>
      <c r="V42" s="24" t="s">
        <v>137</v>
      </c>
      <c r="W42" s="23">
        <v>2240</v>
      </c>
      <c r="X42" s="50">
        <f t="shared" si="62"/>
        <v>450</v>
      </c>
      <c r="Y42" s="49"/>
      <c r="Z42" s="121"/>
      <c r="AA42" s="45">
        <f t="shared" si="110"/>
        <v>450</v>
      </c>
      <c r="AB42" s="28"/>
      <c r="AC42" s="24" t="s">
        <v>137</v>
      </c>
      <c r="AD42" s="23">
        <v>2240</v>
      </c>
      <c r="AE42" s="50">
        <f t="shared" si="63"/>
        <v>450</v>
      </c>
      <c r="AF42" s="49"/>
      <c r="AG42" s="121"/>
      <c r="AH42" s="45">
        <f t="shared" si="111"/>
        <v>450</v>
      </c>
      <c r="AJ42" s="24" t="s">
        <v>137</v>
      </c>
      <c r="AK42" s="23">
        <v>2240</v>
      </c>
      <c r="AL42" s="50">
        <f t="shared" si="64"/>
        <v>450</v>
      </c>
      <c r="AM42" s="49"/>
      <c r="AN42" s="121"/>
      <c r="AO42" s="45">
        <f t="shared" si="112"/>
        <v>450</v>
      </c>
      <c r="AQ42" s="24" t="s">
        <v>137</v>
      </c>
      <c r="AR42" s="23">
        <v>2240</v>
      </c>
      <c r="AS42" s="50">
        <f t="shared" si="65"/>
        <v>450</v>
      </c>
      <c r="AT42" s="49"/>
      <c r="AU42" s="121"/>
      <c r="AV42" s="45">
        <f t="shared" si="113"/>
        <v>450</v>
      </c>
      <c r="AW42"/>
      <c r="AX42" s="24" t="s">
        <v>137</v>
      </c>
      <c r="AY42" s="23">
        <v>2240</v>
      </c>
      <c r="AZ42" s="50">
        <f t="shared" si="66"/>
        <v>450</v>
      </c>
      <c r="BA42" s="49"/>
      <c r="BB42" s="49"/>
      <c r="BC42" s="45">
        <f t="shared" si="114"/>
        <v>450</v>
      </c>
      <c r="BE42" s="24" t="s">
        <v>137</v>
      </c>
      <c r="BF42" s="23">
        <v>2240</v>
      </c>
      <c r="BG42" s="50">
        <f t="shared" si="67"/>
        <v>450</v>
      </c>
      <c r="BH42" s="49"/>
      <c r="BI42" s="49"/>
      <c r="BJ42" s="45">
        <f t="shared" si="115"/>
        <v>450</v>
      </c>
      <c r="BL42" s="24" t="s">
        <v>137</v>
      </c>
      <c r="BM42" s="23">
        <v>2240</v>
      </c>
      <c r="BN42" s="50">
        <f t="shared" si="68"/>
        <v>450</v>
      </c>
      <c r="BO42" s="49"/>
      <c r="BP42" s="49"/>
      <c r="BQ42" s="45">
        <f t="shared" si="116"/>
        <v>450</v>
      </c>
      <c r="BS42" s="24" t="s">
        <v>137</v>
      </c>
      <c r="BT42" s="23">
        <v>2240</v>
      </c>
      <c r="BU42" s="50">
        <f t="shared" si="69"/>
        <v>450</v>
      </c>
      <c r="BV42" s="49"/>
      <c r="BW42" s="49"/>
      <c r="BX42" s="45">
        <f t="shared" si="117"/>
        <v>450</v>
      </c>
      <c r="BZ42" s="24" t="s">
        <v>137</v>
      </c>
      <c r="CA42" s="23">
        <v>2240</v>
      </c>
      <c r="CB42" s="50">
        <f t="shared" si="70"/>
        <v>450</v>
      </c>
      <c r="CC42" s="49"/>
      <c r="CD42" s="49"/>
      <c r="CE42" s="45">
        <f t="shared" si="118"/>
        <v>450</v>
      </c>
    </row>
    <row r="43" spans="1:83" s="27" customFormat="1" ht="15.75" customHeight="1" thickBot="1">
      <c r="A43" s="21" t="s">
        <v>43</v>
      </c>
      <c r="B43" s="16">
        <v>2240</v>
      </c>
      <c r="C43" s="49">
        <f>170+510</f>
        <v>680</v>
      </c>
      <c r="D43" s="49"/>
      <c r="E43" s="49"/>
      <c r="F43" s="45">
        <f t="shared" si="107"/>
        <v>680</v>
      </c>
      <c r="H43" s="21" t="s">
        <v>43</v>
      </c>
      <c r="I43" s="16">
        <v>2240</v>
      </c>
      <c r="J43" s="50">
        <f t="shared" si="60"/>
        <v>680</v>
      </c>
      <c r="K43" s="49"/>
      <c r="L43" s="121"/>
      <c r="M43" s="45">
        <f t="shared" si="108"/>
        <v>680</v>
      </c>
      <c r="O43" s="21" t="s">
        <v>43</v>
      </c>
      <c r="P43" s="16">
        <v>2240</v>
      </c>
      <c r="Q43" s="50">
        <f t="shared" si="61"/>
        <v>680</v>
      </c>
      <c r="R43" s="49"/>
      <c r="S43" s="121"/>
      <c r="T43" s="45">
        <f t="shared" si="109"/>
        <v>680</v>
      </c>
      <c r="U43" s="28"/>
      <c r="V43" s="21" t="s">
        <v>43</v>
      </c>
      <c r="W43" s="16">
        <v>2240</v>
      </c>
      <c r="X43" s="50">
        <f t="shared" si="62"/>
        <v>680</v>
      </c>
      <c r="Y43" s="49"/>
      <c r="Z43" s="121"/>
      <c r="AA43" s="45">
        <f t="shared" si="110"/>
        <v>680</v>
      </c>
      <c r="AB43" s="28"/>
      <c r="AC43" s="21" t="s">
        <v>43</v>
      </c>
      <c r="AD43" s="16">
        <v>2240</v>
      </c>
      <c r="AE43" s="50">
        <f t="shared" si="63"/>
        <v>680</v>
      </c>
      <c r="AF43" s="49"/>
      <c r="AG43" s="121"/>
      <c r="AH43" s="45">
        <f t="shared" si="111"/>
        <v>680</v>
      </c>
      <c r="AJ43" s="21" t="s">
        <v>43</v>
      </c>
      <c r="AK43" s="16">
        <v>2240</v>
      </c>
      <c r="AL43" s="50">
        <f t="shared" si="64"/>
        <v>680</v>
      </c>
      <c r="AM43" s="49"/>
      <c r="AN43" s="121"/>
      <c r="AO43" s="45">
        <f t="shared" si="112"/>
        <v>680</v>
      </c>
      <c r="AQ43" s="21" t="s">
        <v>43</v>
      </c>
      <c r="AR43" s="16">
        <v>2240</v>
      </c>
      <c r="AS43" s="50">
        <f t="shared" si="65"/>
        <v>680</v>
      </c>
      <c r="AT43" s="49"/>
      <c r="AU43" s="121">
        <v>680</v>
      </c>
      <c r="AV43" s="45">
        <f t="shared" si="113"/>
        <v>0</v>
      </c>
      <c r="AW43"/>
      <c r="AX43" s="21" t="s">
        <v>43</v>
      </c>
      <c r="AY43" s="16">
        <v>2240</v>
      </c>
      <c r="AZ43" s="50">
        <f t="shared" si="66"/>
        <v>0</v>
      </c>
      <c r="BA43" s="49"/>
      <c r="BB43" s="49"/>
      <c r="BC43" s="45">
        <f t="shared" si="114"/>
        <v>0</v>
      </c>
      <c r="BE43" s="21" t="s">
        <v>43</v>
      </c>
      <c r="BF43" s="16">
        <v>2240</v>
      </c>
      <c r="BG43" s="50">
        <f t="shared" si="67"/>
        <v>0</v>
      </c>
      <c r="BH43" s="49"/>
      <c r="BI43" s="49"/>
      <c r="BJ43" s="45">
        <f t="shared" si="115"/>
        <v>0</v>
      </c>
      <c r="BL43" s="21" t="s">
        <v>43</v>
      </c>
      <c r="BM43" s="16">
        <v>2240</v>
      </c>
      <c r="BN43" s="50">
        <f t="shared" si="68"/>
        <v>0</v>
      </c>
      <c r="BO43" s="49"/>
      <c r="BP43" s="49"/>
      <c r="BQ43" s="45">
        <f t="shared" si="116"/>
        <v>0</v>
      </c>
      <c r="BS43" s="21" t="s">
        <v>43</v>
      </c>
      <c r="BT43" s="16">
        <v>2240</v>
      </c>
      <c r="BU43" s="50">
        <f t="shared" si="69"/>
        <v>0</v>
      </c>
      <c r="BV43" s="49"/>
      <c r="BW43" s="49"/>
      <c r="BX43" s="45">
        <f t="shared" si="117"/>
        <v>0</v>
      </c>
      <c r="BZ43" s="21" t="s">
        <v>43</v>
      </c>
      <c r="CA43" s="16">
        <v>2240</v>
      </c>
      <c r="CB43" s="50">
        <f t="shared" si="70"/>
        <v>0</v>
      </c>
      <c r="CC43" s="49"/>
      <c r="CD43" s="49"/>
      <c r="CE43" s="45">
        <f t="shared" si="118"/>
        <v>0</v>
      </c>
    </row>
    <row r="44" spans="1:83" s="27" customFormat="1" ht="15.75" customHeight="1" thickBot="1">
      <c r="A44" s="21" t="s">
        <v>37</v>
      </c>
      <c r="B44" s="16">
        <v>2240</v>
      </c>
      <c r="C44" s="49">
        <v>7560</v>
      </c>
      <c r="D44" s="49"/>
      <c r="E44" s="49"/>
      <c r="F44" s="45">
        <f t="shared" si="107"/>
        <v>7560</v>
      </c>
      <c r="H44" s="21" t="s">
        <v>37</v>
      </c>
      <c r="I44" s="16">
        <v>2240</v>
      </c>
      <c r="J44" s="50">
        <f t="shared" si="60"/>
        <v>7560</v>
      </c>
      <c r="K44" s="49"/>
      <c r="L44" s="121">
        <v>391.29</v>
      </c>
      <c r="M44" s="45">
        <f t="shared" si="108"/>
        <v>7168.71</v>
      </c>
      <c r="O44" s="21" t="s">
        <v>37</v>
      </c>
      <c r="P44" s="16">
        <v>2240</v>
      </c>
      <c r="Q44" s="50">
        <f t="shared" si="61"/>
        <v>7168.71</v>
      </c>
      <c r="R44" s="49"/>
      <c r="S44" s="121">
        <v>201.66</v>
      </c>
      <c r="T44" s="45">
        <f t="shared" si="109"/>
        <v>6967.05</v>
      </c>
      <c r="U44" s="28"/>
      <c r="V44" s="21" t="s">
        <v>37</v>
      </c>
      <c r="W44" s="16">
        <v>2240</v>
      </c>
      <c r="X44" s="50">
        <f t="shared" si="62"/>
        <v>6967.05</v>
      </c>
      <c r="Y44" s="49"/>
      <c r="Z44" s="121">
        <v>768.45</v>
      </c>
      <c r="AA44" s="45">
        <f t="shared" si="110"/>
        <v>6198.6</v>
      </c>
      <c r="AB44" s="28"/>
      <c r="AC44" s="21" t="s">
        <v>37</v>
      </c>
      <c r="AD44" s="16">
        <v>2240</v>
      </c>
      <c r="AE44" s="50">
        <f t="shared" si="63"/>
        <v>6198.6</v>
      </c>
      <c r="AF44" s="49"/>
      <c r="AG44" s="121">
        <v>209.28</v>
      </c>
      <c r="AH44" s="45">
        <f t="shared" si="111"/>
        <v>5989.3200000000006</v>
      </c>
      <c r="AJ44" s="21" t="s">
        <v>37</v>
      </c>
      <c r="AK44" s="16">
        <v>2240</v>
      </c>
      <c r="AL44" s="50">
        <f t="shared" si="64"/>
        <v>5989.3200000000006</v>
      </c>
      <c r="AM44" s="49"/>
      <c r="AN44" s="121"/>
      <c r="AO44" s="45">
        <f t="shared" si="112"/>
        <v>5989.3200000000006</v>
      </c>
      <c r="AQ44" s="21" t="s">
        <v>37</v>
      </c>
      <c r="AR44" s="16">
        <v>2240</v>
      </c>
      <c r="AS44" s="50">
        <f t="shared" si="65"/>
        <v>5989.3200000000006</v>
      </c>
      <c r="AT44" s="49"/>
      <c r="AU44" s="121"/>
      <c r="AV44" s="45">
        <f t="shared" si="113"/>
        <v>5989.3200000000006</v>
      </c>
      <c r="AX44" s="21" t="s">
        <v>37</v>
      </c>
      <c r="AY44" s="16">
        <v>2240</v>
      </c>
      <c r="AZ44" s="50">
        <f t="shared" si="66"/>
        <v>5989.3200000000006</v>
      </c>
      <c r="BA44" s="49"/>
      <c r="BB44" s="49"/>
      <c r="BC44" s="45">
        <f t="shared" si="114"/>
        <v>5989.3200000000006</v>
      </c>
      <c r="BE44" s="21" t="s">
        <v>37</v>
      </c>
      <c r="BF44" s="16">
        <v>2240</v>
      </c>
      <c r="BG44" s="50">
        <f t="shared" si="67"/>
        <v>5989.3200000000006</v>
      </c>
      <c r="BH44" s="49"/>
      <c r="BI44" s="49"/>
      <c r="BJ44" s="45">
        <f t="shared" si="115"/>
        <v>5989.3200000000006</v>
      </c>
      <c r="BL44" s="21" t="s">
        <v>37</v>
      </c>
      <c r="BM44" s="16">
        <v>2240</v>
      </c>
      <c r="BN44" s="50">
        <f t="shared" si="68"/>
        <v>5989.3200000000006</v>
      </c>
      <c r="BO44" s="49"/>
      <c r="BP44" s="49"/>
      <c r="BQ44" s="45">
        <f t="shared" si="116"/>
        <v>5989.3200000000006</v>
      </c>
      <c r="BS44" s="21" t="s">
        <v>37</v>
      </c>
      <c r="BT44" s="16">
        <v>2240</v>
      </c>
      <c r="BU44" s="50">
        <f t="shared" si="69"/>
        <v>5989.3200000000006</v>
      </c>
      <c r="BV44" s="49"/>
      <c r="BW44" s="49"/>
      <c r="BX44" s="45">
        <f t="shared" si="117"/>
        <v>5989.3200000000006</v>
      </c>
      <c r="BZ44" s="21" t="s">
        <v>37</v>
      </c>
      <c r="CA44" s="16">
        <v>2240</v>
      </c>
      <c r="CB44" s="50">
        <f t="shared" si="70"/>
        <v>5989.3200000000006</v>
      </c>
      <c r="CC44" s="49"/>
      <c r="CD44" s="49"/>
      <c r="CE44" s="45">
        <f t="shared" si="118"/>
        <v>5989.3200000000006</v>
      </c>
    </row>
    <row r="45" spans="1:83" s="88" customFormat="1" ht="15.75" customHeight="1" thickBot="1">
      <c r="A45" s="34" t="s">
        <v>143</v>
      </c>
      <c r="B45" s="16">
        <v>2240</v>
      </c>
      <c r="C45" s="49"/>
      <c r="D45" s="49"/>
      <c r="E45" s="49"/>
      <c r="F45" s="45">
        <f t="shared" si="107"/>
        <v>0</v>
      </c>
      <c r="H45" s="34" t="s">
        <v>143</v>
      </c>
      <c r="I45" s="16">
        <v>2240</v>
      </c>
      <c r="J45" s="50">
        <f t="shared" si="60"/>
        <v>0</v>
      </c>
      <c r="K45" s="49"/>
      <c r="L45" s="121"/>
      <c r="M45" s="45">
        <f t="shared" si="108"/>
        <v>0</v>
      </c>
      <c r="O45" s="34" t="s">
        <v>143</v>
      </c>
      <c r="P45" s="16">
        <v>2240</v>
      </c>
      <c r="Q45" s="50">
        <f t="shared" si="61"/>
        <v>0</v>
      </c>
      <c r="R45" s="49"/>
      <c r="S45" s="121"/>
      <c r="T45" s="45">
        <f t="shared" si="109"/>
        <v>0</v>
      </c>
      <c r="V45" s="34" t="s">
        <v>143</v>
      </c>
      <c r="W45" s="16">
        <v>2240</v>
      </c>
      <c r="X45" s="50">
        <f t="shared" si="62"/>
        <v>0</v>
      </c>
      <c r="Y45" s="49">
        <v>58000</v>
      </c>
      <c r="Z45" s="121"/>
      <c r="AA45" s="45">
        <f t="shared" si="110"/>
        <v>58000</v>
      </c>
      <c r="AC45" s="34" t="s">
        <v>143</v>
      </c>
      <c r="AD45" s="16">
        <v>2240</v>
      </c>
      <c r="AE45" s="50">
        <f t="shared" si="63"/>
        <v>58000</v>
      </c>
      <c r="AF45" s="49"/>
      <c r="AG45" s="121"/>
      <c r="AH45" s="45">
        <f t="shared" si="111"/>
        <v>58000</v>
      </c>
      <c r="AJ45" s="34" t="s">
        <v>143</v>
      </c>
      <c r="AK45" s="16">
        <v>2240</v>
      </c>
      <c r="AL45" s="50">
        <f t="shared" si="64"/>
        <v>58000</v>
      </c>
      <c r="AM45" s="49"/>
      <c r="AN45" s="121">
        <v>58000</v>
      </c>
      <c r="AO45" s="45">
        <f t="shared" si="112"/>
        <v>0</v>
      </c>
      <c r="AQ45" s="34" t="s">
        <v>143</v>
      </c>
      <c r="AR45" s="16">
        <v>2240</v>
      </c>
      <c r="AS45" s="50">
        <f t="shared" si="65"/>
        <v>0</v>
      </c>
      <c r="AT45" s="49"/>
      <c r="AU45" s="121"/>
      <c r="AV45" s="45">
        <f t="shared" si="113"/>
        <v>0</v>
      </c>
      <c r="AX45" s="34" t="s">
        <v>143</v>
      </c>
      <c r="AY45" s="16">
        <v>2240</v>
      </c>
      <c r="AZ45" s="50">
        <f t="shared" si="66"/>
        <v>0</v>
      </c>
      <c r="BA45" s="49"/>
      <c r="BB45" s="49"/>
      <c r="BC45" s="45">
        <f t="shared" si="114"/>
        <v>0</v>
      </c>
      <c r="BE45" s="34" t="s">
        <v>143</v>
      </c>
      <c r="BF45" s="16">
        <v>2240</v>
      </c>
      <c r="BG45" s="50">
        <f t="shared" si="67"/>
        <v>0</v>
      </c>
      <c r="BH45" s="49"/>
      <c r="BI45" s="49"/>
      <c r="BJ45" s="45">
        <f t="shared" si="115"/>
        <v>0</v>
      </c>
      <c r="BL45" s="34" t="s">
        <v>143</v>
      </c>
      <c r="BM45" s="16">
        <v>2240</v>
      </c>
      <c r="BN45" s="50">
        <f t="shared" si="68"/>
        <v>0</v>
      </c>
      <c r="BO45" s="49"/>
      <c r="BP45" s="49"/>
      <c r="BQ45" s="45">
        <f t="shared" si="116"/>
        <v>0</v>
      </c>
      <c r="BS45" s="34" t="s">
        <v>143</v>
      </c>
      <c r="BT45" s="16">
        <v>2240</v>
      </c>
      <c r="BU45" s="50">
        <f t="shared" si="69"/>
        <v>0</v>
      </c>
      <c r="BV45" s="49"/>
      <c r="BW45" s="49"/>
      <c r="BX45" s="45">
        <f t="shared" si="117"/>
        <v>0</v>
      </c>
      <c r="BZ45" s="34" t="s">
        <v>143</v>
      </c>
      <c r="CA45" s="16">
        <v>2240</v>
      </c>
      <c r="CB45" s="50">
        <f t="shared" si="70"/>
        <v>0</v>
      </c>
      <c r="CC45" s="49"/>
      <c r="CD45" s="49"/>
      <c r="CE45" s="45">
        <f t="shared" si="118"/>
        <v>0</v>
      </c>
    </row>
    <row r="46" spans="1:83" s="88" customFormat="1" ht="15.75" customHeight="1" thickBot="1">
      <c r="A46" s="34" t="s">
        <v>144</v>
      </c>
      <c r="B46" s="16">
        <v>2240</v>
      </c>
      <c r="C46" s="49"/>
      <c r="D46" s="49"/>
      <c r="E46" s="49"/>
      <c r="F46" s="45">
        <f t="shared" si="107"/>
        <v>0</v>
      </c>
      <c r="H46" s="34" t="s">
        <v>144</v>
      </c>
      <c r="I46" s="16">
        <v>2240</v>
      </c>
      <c r="J46" s="50">
        <f t="shared" si="60"/>
        <v>0</v>
      </c>
      <c r="K46" s="49"/>
      <c r="L46" s="121"/>
      <c r="M46" s="45">
        <f t="shared" si="108"/>
        <v>0</v>
      </c>
      <c r="O46" s="34" t="s">
        <v>144</v>
      </c>
      <c r="P46" s="16">
        <v>2240</v>
      </c>
      <c r="Q46" s="50">
        <f t="shared" si="61"/>
        <v>0</v>
      </c>
      <c r="R46" s="49"/>
      <c r="S46" s="121"/>
      <c r="T46" s="45">
        <f t="shared" si="109"/>
        <v>0</v>
      </c>
      <c r="V46" s="34" t="s">
        <v>144</v>
      </c>
      <c r="W46" s="16">
        <v>2240</v>
      </c>
      <c r="X46" s="50">
        <f t="shared" si="62"/>
        <v>0</v>
      </c>
      <c r="Y46" s="49"/>
      <c r="Z46" s="121"/>
      <c r="AA46" s="45">
        <f t="shared" si="110"/>
        <v>0</v>
      </c>
      <c r="AC46" s="34" t="s">
        <v>144</v>
      </c>
      <c r="AD46" s="16">
        <v>2240</v>
      </c>
      <c r="AE46" s="50">
        <f t="shared" si="63"/>
        <v>0</v>
      </c>
      <c r="AF46" s="49"/>
      <c r="AG46" s="121"/>
      <c r="AH46" s="45">
        <f t="shared" si="111"/>
        <v>0</v>
      </c>
      <c r="AJ46" s="34" t="s">
        <v>144</v>
      </c>
      <c r="AK46" s="16">
        <v>2240</v>
      </c>
      <c r="AL46" s="50">
        <f t="shared" si="64"/>
        <v>0</v>
      </c>
      <c r="AM46" s="49"/>
      <c r="AN46" s="121"/>
      <c r="AO46" s="45">
        <f t="shared" si="112"/>
        <v>0</v>
      </c>
      <c r="AQ46" s="34" t="s">
        <v>144</v>
      </c>
      <c r="AR46" s="16">
        <v>2240</v>
      </c>
      <c r="AS46" s="50">
        <f t="shared" si="65"/>
        <v>0</v>
      </c>
      <c r="AT46" s="49"/>
      <c r="AU46" s="121"/>
      <c r="AV46" s="45">
        <f t="shared" si="113"/>
        <v>0</v>
      </c>
      <c r="AX46" s="34" t="s">
        <v>144</v>
      </c>
      <c r="AY46" s="16">
        <v>2240</v>
      </c>
      <c r="AZ46" s="50">
        <f t="shared" si="66"/>
        <v>0</v>
      </c>
      <c r="BA46" s="49"/>
      <c r="BB46" s="49"/>
      <c r="BC46" s="45">
        <f t="shared" si="114"/>
        <v>0</v>
      </c>
      <c r="BE46" s="34" t="s">
        <v>144</v>
      </c>
      <c r="BF46" s="16">
        <v>2240</v>
      </c>
      <c r="BG46" s="50">
        <f t="shared" si="67"/>
        <v>0</v>
      </c>
      <c r="BH46" s="49"/>
      <c r="BI46" s="49"/>
      <c r="BJ46" s="45">
        <f t="shared" si="115"/>
        <v>0</v>
      </c>
      <c r="BL46" s="34" t="s">
        <v>144</v>
      </c>
      <c r="BM46" s="16">
        <v>2240</v>
      </c>
      <c r="BN46" s="50">
        <f t="shared" si="68"/>
        <v>0</v>
      </c>
      <c r="BO46" s="49"/>
      <c r="BP46" s="49"/>
      <c r="BQ46" s="45">
        <f t="shared" si="116"/>
        <v>0</v>
      </c>
      <c r="BS46" s="34" t="s">
        <v>144</v>
      </c>
      <c r="BT46" s="16">
        <v>2240</v>
      </c>
      <c r="BU46" s="50">
        <f t="shared" si="69"/>
        <v>0</v>
      </c>
      <c r="BV46" s="49"/>
      <c r="BW46" s="49"/>
      <c r="BX46" s="45">
        <f t="shared" si="117"/>
        <v>0</v>
      </c>
      <c r="BZ46" s="34" t="s">
        <v>144</v>
      </c>
      <c r="CA46" s="16">
        <v>2240</v>
      </c>
      <c r="CB46" s="50">
        <f t="shared" si="70"/>
        <v>0</v>
      </c>
      <c r="CC46" s="49"/>
      <c r="CD46" s="49"/>
      <c r="CE46" s="45">
        <f t="shared" si="118"/>
        <v>0</v>
      </c>
    </row>
    <row r="47" spans="1:83" s="88" customFormat="1" ht="15.75" customHeight="1" thickBot="1">
      <c r="A47" s="89" t="s">
        <v>146</v>
      </c>
      <c r="B47" s="23">
        <v>2240</v>
      </c>
      <c r="C47" s="49"/>
      <c r="D47" s="49"/>
      <c r="E47" s="49"/>
      <c r="F47" s="45">
        <f t="shared" si="107"/>
        <v>0</v>
      </c>
      <c r="H47" s="89" t="s">
        <v>146</v>
      </c>
      <c r="I47" s="23">
        <v>2240</v>
      </c>
      <c r="J47" s="50">
        <f t="shared" si="60"/>
        <v>0</v>
      </c>
      <c r="K47" s="49"/>
      <c r="L47" s="121"/>
      <c r="M47" s="45">
        <f t="shared" si="108"/>
        <v>0</v>
      </c>
      <c r="O47" s="89" t="s">
        <v>146</v>
      </c>
      <c r="P47" s="23">
        <v>2240</v>
      </c>
      <c r="Q47" s="50">
        <f t="shared" si="61"/>
        <v>0</v>
      </c>
      <c r="R47" s="49"/>
      <c r="S47" s="121"/>
      <c r="T47" s="45">
        <f t="shared" si="109"/>
        <v>0</v>
      </c>
      <c r="V47" s="89" t="s">
        <v>146</v>
      </c>
      <c r="W47" s="23">
        <v>2240</v>
      </c>
      <c r="X47" s="50">
        <f t="shared" si="62"/>
        <v>0</v>
      </c>
      <c r="Y47" s="49"/>
      <c r="Z47" s="121"/>
      <c r="AA47" s="45">
        <f t="shared" si="110"/>
        <v>0</v>
      </c>
      <c r="AC47" s="89" t="s">
        <v>146</v>
      </c>
      <c r="AD47" s="23">
        <v>2240</v>
      </c>
      <c r="AE47" s="50">
        <f t="shared" si="63"/>
        <v>0</v>
      </c>
      <c r="AF47" s="49"/>
      <c r="AG47" s="121"/>
      <c r="AH47" s="45">
        <f t="shared" si="111"/>
        <v>0</v>
      </c>
      <c r="AJ47" s="89" t="s">
        <v>146</v>
      </c>
      <c r="AK47" s="23">
        <v>2240</v>
      </c>
      <c r="AL47" s="50">
        <f t="shared" si="64"/>
        <v>0</v>
      </c>
      <c r="AM47" s="49"/>
      <c r="AN47" s="121"/>
      <c r="AO47" s="45">
        <f t="shared" si="112"/>
        <v>0</v>
      </c>
      <c r="AQ47" s="89" t="s">
        <v>146</v>
      </c>
      <c r="AR47" s="23">
        <v>2240</v>
      </c>
      <c r="AS47" s="50">
        <f t="shared" si="65"/>
        <v>0</v>
      </c>
      <c r="AT47" s="49">
        <v>60000</v>
      </c>
      <c r="AU47" s="121"/>
      <c r="AV47" s="45">
        <f t="shared" si="113"/>
        <v>60000</v>
      </c>
      <c r="AX47" s="89" t="s">
        <v>146</v>
      </c>
      <c r="AY47" s="23">
        <v>2240</v>
      </c>
      <c r="AZ47" s="50">
        <f t="shared" si="66"/>
        <v>60000</v>
      </c>
      <c r="BA47" s="49"/>
      <c r="BB47" s="49"/>
      <c r="BC47" s="45">
        <f t="shared" si="114"/>
        <v>60000</v>
      </c>
      <c r="BE47" s="89" t="s">
        <v>146</v>
      </c>
      <c r="BF47" s="23">
        <v>2240</v>
      </c>
      <c r="BG47" s="50">
        <f t="shared" si="67"/>
        <v>60000</v>
      </c>
      <c r="BH47" s="49"/>
      <c r="BI47" s="49"/>
      <c r="BJ47" s="45">
        <f t="shared" si="115"/>
        <v>60000</v>
      </c>
      <c r="BL47" s="89" t="s">
        <v>146</v>
      </c>
      <c r="BM47" s="23">
        <v>2240</v>
      </c>
      <c r="BN47" s="50">
        <f t="shared" si="68"/>
        <v>60000</v>
      </c>
      <c r="BO47" s="49"/>
      <c r="BP47" s="49"/>
      <c r="BQ47" s="45">
        <f t="shared" si="116"/>
        <v>60000</v>
      </c>
      <c r="BS47" s="89" t="s">
        <v>146</v>
      </c>
      <c r="BT47" s="23">
        <v>2240</v>
      </c>
      <c r="BU47" s="50">
        <f t="shared" si="69"/>
        <v>60000</v>
      </c>
      <c r="BV47" s="49"/>
      <c r="BW47" s="49"/>
      <c r="BX47" s="45">
        <f t="shared" si="117"/>
        <v>60000</v>
      </c>
      <c r="BZ47" s="89" t="s">
        <v>146</v>
      </c>
      <c r="CA47" s="23">
        <v>2240</v>
      </c>
      <c r="CB47" s="50">
        <f t="shared" si="70"/>
        <v>60000</v>
      </c>
      <c r="CC47" s="49"/>
      <c r="CD47" s="49"/>
      <c r="CE47" s="45">
        <f t="shared" si="118"/>
        <v>60000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48"/>
      <c r="F48" s="45">
        <f t="shared" si="107"/>
        <v>0</v>
      </c>
      <c r="H48" s="21" t="s">
        <v>34</v>
      </c>
      <c r="I48" s="16">
        <v>2240</v>
      </c>
      <c r="J48" s="50">
        <f t="shared" si="60"/>
        <v>0</v>
      </c>
      <c r="K48" s="48"/>
      <c r="L48" s="121"/>
      <c r="M48" s="45">
        <f t="shared" si="108"/>
        <v>0</v>
      </c>
      <c r="O48" s="21" t="s">
        <v>34</v>
      </c>
      <c r="P48" s="16">
        <v>2240</v>
      </c>
      <c r="Q48" s="50">
        <f t="shared" si="61"/>
        <v>0</v>
      </c>
      <c r="R48" s="48"/>
      <c r="S48" s="121"/>
      <c r="T48" s="45">
        <f t="shared" si="109"/>
        <v>0</v>
      </c>
      <c r="U48" s="28"/>
      <c r="V48" s="21" t="s">
        <v>34</v>
      </c>
      <c r="W48" s="16">
        <v>2240</v>
      </c>
      <c r="X48" s="50">
        <f t="shared" si="62"/>
        <v>0</v>
      </c>
      <c r="Y48" s="48"/>
      <c r="Z48" s="121"/>
      <c r="AA48" s="45">
        <f t="shared" si="110"/>
        <v>0</v>
      </c>
      <c r="AB48" s="28"/>
      <c r="AC48" s="21" t="s">
        <v>34</v>
      </c>
      <c r="AD48" s="16">
        <v>2240</v>
      </c>
      <c r="AE48" s="50">
        <f t="shared" si="63"/>
        <v>0</v>
      </c>
      <c r="AF48" s="48"/>
      <c r="AG48" s="121"/>
      <c r="AH48" s="45">
        <f t="shared" si="111"/>
        <v>0</v>
      </c>
      <c r="AJ48" s="21" t="s">
        <v>34</v>
      </c>
      <c r="AK48" s="16">
        <v>2240</v>
      </c>
      <c r="AL48" s="50">
        <f t="shared" si="64"/>
        <v>0</v>
      </c>
      <c r="AM48" s="48"/>
      <c r="AN48" s="121"/>
      <c r="AO48" s="45">
        <f t="shared" si="112"/>
        <v>0</v>
      </c>
      <c r="AQ48" s="21" t="s">
        <v>34</v>
      </c>
      <c r="AR48" s="16">
        <v>2240</v>
      </c>
      <c r="AS48" s="50">
        <f t="shared" si="65"/>
        <v>0</v>
      </c>
      <c r="AT48" s="48"/>
      <c r="AU48" s="121"/>
      <c r="AV48" s="45">
        <f t="shared" si="113"/>
        <v>0</v>
      </c>
      <c r="AX48" s="21" t="s">
        <v>34</v>
      </c>
      <c r="AY48" s="16">
        <v>2240</v>
      </c>
      <c r="AZ48" s="50">
        <f t="shared" si="66"/>
        <v>0</v>
      </c>
      <c r="BA48" s="48"/>
      <c r="BB48" s="48"/>
      <c r="BC48" s="45">
        <f t="shared" si="114"/>
        <v>0</v>
      </c>
      <c r="BE48" s="21" t="s">
        <v>34</v>
      </c>
      <c r="BF48" s="16">
        <v>2240</v>
      </c>
      <c r="BG48" s="50">
        <f t="shared" si="67"/>
        <v>0</v>
      </c>
      <c r="BH48" s="48"/>
      <c r="BI48" s="48"/>
      <c r="BJ48" s="45">
        <f t="shared" si="115"/>
        <v>0</v>
      </c>
      <c r="BL48" s="21" t="s">
        <v>34</v>
      </c>
      <c r="BM48" s="16">
        <v>2240</v>
      </c>
      <c r="BN48" s="50">
        <f t="shared" si="68"/>
        <v>0</v>
      </c>
      <c r="BO48" s="48"/>
      <c r="BP48" s="48"/>
      <c r="BQ48" s="45">
        <f t="shared" si="116"/>
        <v>0</v>
      </c>
      <c r="BS48" s="21" t="s">
        <v>34</v>
      </c>
      <c r="BT48" s="16">
        <v>2240</v>
      </c>
      <c r="BU48" s="50">
        <f t="shared" si="69"/>
        <v>0</v>
      </c>
      <c r="BV48" s="48"/>
      <c r="BW48" s="48"/>
      <c r="BX48" s="45">
        <f t="shared" si="117"/>
        <v>0</v>
      </c>
      <c r="BZ48" s="21" t="s">
        <v>34</v>
      </c>
      <c r="CA48" s="16">
        <v>2240</v>
      </c>
      <c r="CB48" s="50">
        <f t="shared" si="70"/>
        <v>0</v>
      </c>
      <c r="CC48" s="48"/>
      <c r="CD48" s="48"/>
      <c r="CE48" s="45">
        <f t="shared" si="118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1539777</v>
      </c>
      <c r="D49" s="47">
        <f>SUM(D50:D54)</f>
        <v>0</v>
      </c>
      <c r="E49" s="120">
        <f>SUM(E50:E54)</f>
        <v>5812.19</v>
      </c>
      <c r="F49" s="47">
        <f t="shared" ref="F49" si="119">C49+D49-E49</f>
        <v>1533964.81</v>
      </c>
      <c r="H49" s="29" t="s">
        <v>50</v>
      </c>
      <c r="I49" s="30">
        <v>2270</v>
      </c>
      <c r="J49" s="47">
        <f>SUM(J50:J54)</f>
        <v>1533964.81</v>
      </c>
      <c r="K49" s="120">
        <f>SUM(K50:K54)</f>
        <v>355</v>
      </c>
      <c r="L49" s="120">
        <f>SUM(L50:L54)</f>
        <v>227914.09</v>
      </c>
      <c r="M49" s="47">
        <f t="shared" ref="M49" si="120">J49+K49-L49</f>
        <v>1306405.72</v>
      </c>
      <c r="O49" s="29" t="s">
        <v>50</v>
      </c>
      <c r="P49" s="30">
        <v>2270</v>
      </c>
      <c r="Q49" s="47">
        <f>SUM(Q50:Q54)</f>
        <v>1306405.72</v>
      </c>
      <c r="R49" s="47">
        <f>SUM(R50:R54)</f>
        <v>0</v>
      </c>
      <c r="S49" s="120">
        <f>SUM(S50:S54)</f>
        <v>5812.19</v>
      </c>
      <c r="T49" s="47">
        <f t="shared" ref="T49" si="121">Q49+R49-S49</f>
        <v>1300593.53</v>
      </c>
      <c r="V49" s="29" t="s">
        <v>50</v>
      </c>
      <c r="W49" s="30">
        <v>2270</v>
      </c>
      <c r="X49" s="47">
        <f>SUM(X50:X54)</f>
        <v>1300593.53</v>
      </c>
      <c r="Y49" s="47">
        <f>SUM(Y50:Y54)</f>
        <v>0</v>
      </c>
      <c r="Z49" s="120">
        <f>SUM(Z50:Z54)</f>
        <v>227563.07</v>
      </c>
      <c r="AA49" s="47">
        <f t="shared" ref="AA49" si="122">X49+Y49-Z49</f>
        <v>1073030.46</v>
      </c>
      <c r="AC49" s="29" t="s">
        <v>50</v>
      </c>
      <c r="AD49" s="30">
        <v>2270</v>
      </c>
      <c r="AE49" s="47">
        <f>SUM(AE50:AE54)</f>
        <v>1073030.46</v>
      </c>
      <c r="AF49" s="47">
        <f>SUM(AF50:AF54)</f>
        <v>0</v>
      </c>
      <c r="AG49" s="120">
        <f>SUM(AG50:AG54)</f>
        <v>147345.33000000002</v>
      </c>
      <c r="AH49" s="47">
        <f t="shared" ref="AH49" si="123">AE49+AF49-AG49</f>
        <v>925685.12999999989</v>
      </c>
      <c r="AJ49" s="29" t="s">
        <v>50</v>
      </c>
      <c r="AK49" s="30">
        <v>2270</v>
      </c>
      <c r="AL49" s="47">
        <f>SUM(AL50:AL54)</f>
        <v>925685.13</v>
      </c>
      <c r="AM49" s="47">
        <f>SUM(AM50:AM54)</f>
        <v>0</v>
      </c>
      <c r="AN49" s="120">
        <f>SUM(AN50:AN54)</f>
        <v>27114.89</v>
      </c>
      <c r="AO49" s="47">
        <f t="shared" ref="AO49" si="124">AL49+AM49-AN49</f>
        <v>898570.23999999999</v>
      </c>
      <c r="AQ49" s="29" t="s">
        <v>50</v>
      </c>
      <c r="AR49" s="30">
        <v>2270</v>
      </c>
      <c r="AS49" s="47">
        <f>SUM(AS50:AS54)</f>
        <v>898570.23999999987</v>
      </c>
      <c r="AT49" s="47">
        <f>SUM(AT50:AT54)</f>
        <v>0</v>
      </c>
      <c r="AU49" s="120">
        <f>SUM(AU50:AU54)</f>
        <v>24076.989999999998</v>
      </c>
      <c r="AV49" s="47">
        <f t="shared" ref="AV49" si="125">AS49+AT49-AU49</f>
        <v>874493.24999999988</v>
      </c>
      <c r="AX49" s="29" t="s">
        <v>50</v>
      </c>
      <c r="AY49" s="30">
        <v>2270</v>
      </c>
      <c r="AZ49" s="47">
        <f>SUM(AZ50:AZ54)</f>
        <v>874493.25</v>
      </c>
      <c r="BA49" s="47">
        <f>SUM(BA50:BA54)</f>
        <v>0</v>
      </c>
      <c r="BB49" s="47">
        <f>SUM(BB50:BB54)</f>
        <v>0</v>
      </c>
      <c r="BC49" s="47">
        <f t="shared" ref="BC49" si="126">AZ49+BA49-BB49</f>
        <v>874493.25</v>
      </c>
      <c r="BE49" s="29" t="s">
        <v>50</v>
      </c>
      <c r="BF49" s="30">
        <v>2270</v>
      </c>
      <c r="BG49" s="47">
        <f>SUM(BG50:BG54)</f>
        <v>874493.25</v>
      </c>
      <c r="BH49" s="47">
        <f>SUM(BH50:BH54)</f>
        <v>0</v>
      </c>
      <c r="BI49" s="47">
        <f>SUM(BI50:BI54)</f>
        <v>0</v>
      </c>
      <c r="BJ49" s="47">
        <f t="shared" ref="BJ49" si="127">BG49+BH49-BI49</f>
        <v>874493.25</v>
      </c>
      <c r="BL49" s="29" t="s">
        <v>50</v>
      </c>
      <c r="BM49" s="30">
        <v>2270</v>
      </c>
      <c r="BN49" s="47">
        <f>SUM(BN50:BN54)</f>
        <v>874493.25</v>
      </c>
      <c r="BO49" s="47">
        <f>SUM(BO50:BO54)</f>
        <v>0</v>
      </c>
      <c r="BP49" s="47">
        <f>SUM(BP50:BP54)</f>
        <v>0</v>
      </c>
      <c r="BQ49" s="47">
        <f t="shared" ref="BQ49" si="128">BN49+BO49-BP49</f>
        <v>874493.25</v>
      </c>
      <c r="BS49" s="29" t="s">
        <v>50</v>
      </c>
      <c r="BT49" s="30">
        <v>2270</v>
      </c>
      <c r="BU49" s="47">
        <f>SUM(BU50:BU54)</f>
        <v>874493.25</v>
      </c>
      <c r="BV49" s="47">
        <f>SUM(BV50:BV54)</f>
        <v>0</v>
      </c>
      <c r="BW49" s="47">
        <f>SUM(BW50:BW54)</f>
        <v>0</v>
      </c>
      <c r="BX49" s="47">
        <f t="shared" ref="BX49" si="129">BU49+BV49-BW49</f>
        <v>874493.25</v>
      </c>
      <c r="BZ49" s="29" t="s">
        <v>50</v>
      </c>
      <c r="CA49" s="30">
        <v>2270</v>
      </c>
      <c r="CB49" s="47">
        <f>SUM(CB50:CB54)</f>
        <v>874493.25</v>
      </c>
      <c r="CC49" s="47">
        <f>SUM(CC50:CC54)</f>
        <v>0</v>
      </c>
      <c r="CD49" s="47">
        <f>SUM(CD50:CD54)</f>
        <v>0</v>
      </c>
      <c r="CE49" s="47">
        <f t="shared" ref="CE49" si="130">CB49+CC49-CD49</f>
        <v>874493.25</v>
      </c>
    </row>
    <row r="50" spans="1:83" s="27" customFormat="1" ht="15.75" customHeight="1" thickBot="1">
      <c r="A50" s="21" t="s">
        <v>38</v>
      </c>
      <c r="B50" s="16">
        <v>2271</v>
      </c>
      <c r="C50" s="50">
        <v>982592</v>
      </c>
      <c r="D50" s="50"/>
      <c r="E50" s="119"/>
      <c r="F50" s="45">
        <f t="shared" ref="F50:F64" si="131">C50+D50-E50</f>
        <v>982592</v>
      </c>
      <c r="H50" s="21" t="s">
        <v>38</v>
      </c>
      <c r="I50" s="16">
        <v>2271</v>
      </c>
      <c r="J50" s="50">
        <f t="shared" si="60"/>
        <v>982592</v>
      </c>
      <c r="K50" s="119"/>
      <c r="L50" s="119">
        <v>189131.43</v>
      </c>
      <c r="M50" s="45">
        <f t="shared" ref="M50:M64" si="132">J50+K50-L50</f>
        <v>793460.57000000007</v>
      </c>
      <c r="O50" s="21" t="s">
        <v>38</v>
      </c>
      <c r="P50" s="16">
        <v>2271</v>
      </c>
      <c r="Q50" s="50">
        <f t="shared" si="61"/>
        <v>793460.57000000007</v>
      </c>
      <c r="R50" s="50"/>
      <c r="S50" s="119"/>
      <c r="T50" s="45">
        <f t="shared" ref="T50:T64" si="133">Q50+R50-S50</f>
        <v>793460.57000000007</v>
      </c>
      <c r="U50" s="28"/>
      <c r="V50" s="21" t="s">
        <v>38</v>
      </c>
      <c r="W50" s="16">
        <v>2271</v>
      </c>
      <c r="X50" s="50">
        <f t="shared" si="62"/>
        <v>793460.57000000007</v>
      </c>
      <c r="Y50" s="50"/>
      <c r="Z50" s="119">
        <v>189131.43</v>
      </c>
      <c r="AA50" s="45">
        <f t="shared" ref="AA50:AA64" si="134">X50+Y50-Z50</f>
        <v>604329.14000000013</v>
      </c>
      <c r="AB50" s="28"/>
      <c r="AC50" s="21" t="s">
        <v>38</v>
      </c>
      <c r="AD50" s="16">
        <v>2271</v>
      </c>
      <c r="AE50" s="50">
        <f t="shared" si="63"/>
        <v>604329.14000000013</v>
      </c>
      <c r="AF50" s="50"/>
      <c r="AG50" s="119">
        <v>108964.41</v>
      </c>
      <c r="AH50" s="45">
        <f t="shared" ref="AH50:AH64" si="135">AE50+AF50-AG50</f>
        <v>495364.7300000001</v>
      </c>
      <c r="AJ50" s="21" t="s">
        <v>38</v>
      </c>
      <c r="AK50" s="16">
        <v>2271</v>
      </c>
      <c r="AL50" s="50">
        <f t="shared" si="64"/>
        <v>495364.7300000001</v>
      </c>
      <c r="AM50" s="50"/>
      <c r="AN50" s="119"/>
      <c r="AO50" s="45">
        <f t="shared" ref="AO50:AO64" si="136">AL50+AM50-AN50</f>
        <v>495364.7300000001</v>
      </c>
      <c r="AQ50" s="21" t="s">
        <v>38</v>
      </c>
      <c r="AR50" s="16">
        <v>2271</v>
      </c>
      <c r="AS50" s="50">
        <f t="shared" si="65"/>
        <v>495364.7300000001</v>
      </c>
      <c r="AT50" s="50"/>
      <c r="AU50" s="119"/>
      <c r="AV50" s="45">
        <f t="shared" ref="AV50:AV64" si="137">AS50+AT50-AU50</f>
        <v>495364.7300000001</v>
      </c>
      <c r="AX50" s="21" t="s">
        <v>38</v>
      </c>
      <c r="AY50" s="16">
        <v>2271</v>
      </c>
      <c r="AZ50" s="50">
        <f t="shared" si="66"/>
        <v>495364.7300000001</v>
      </c>
      <c r="BA50" s="50"/>
      <c r="BB50" s="50"/>
      <c r="BC50" s="45">
        <f t="shared" ref="BC50:BC64" si="138">AZ50+BA50-BB50</f>
        <v>495364.7300000001</v>
      </c>
      <c r="BE50" s="21" t="s">
        <v>38</v>
      </c>
      <c r="BF50" s="16">
        <v>2271</v>
      </c>
      <c r="BG50" s="50">
        <f t="shared" si="67"/>
        <v>495364.7300000001</v>
      </c>
      <c r="BH50" s="50"/>
      <c r="BI50" s="50"/>
      <c r="BJ50" s="45">
        <f t="shared" ref="BJ50:BJ64" si="139">BG50+BH50-BI50</f>
        <v>495364.7300000001</v>
      </c>
      <c r="BL50" s="21" t="s">
        <v>38</v>
      </c>
      <c r="BM50" s="16">
        <v>2271</v>
      </c>
      <c r="BN50" s="50">
        <f t="shared" si="68"/>
        <v>495364.7300000001</v>
      </c>
      <c r="BO50" s="50"/>
      <c r="BP50" s="50"/>
      <c r="BQ50" s="45">
        <f t="shared" ref="BQ50:BQ64" si="140">BN50+BO50-BP50</f>
        <v>495364.7300000001</v>
      </c>
      <c r="BS50" s="21" t="s">
        <v>38</v>
      </c>
      <c r="BT50" s="16">
        <v>2271</v>
      </c>
      <c r="BU50" s="50">
        <f t="shared" si="69"/>
        <v>495364.7300000001</v>
      </c>
      <c r="BV50" s="50"/>
      <c r="BW50" s="50"/>
      <c r="BX50" s="45">
        <f t="shared" ref="BX50:BX64" si="141">BU50+BV50-BW50</f>
        <v>495364.7300000001</v>
      </c>
      <c r="BZ50" s="21" t="s">
        <v>38</v>
      </c>
      <c r="CA50" s="16">
        <v>2271</v>
      </c>
      <c r="CB50" s="50">
        <f t="shared" si="70"/>
        <v>495364.7300000001</v>
      </c>
      <c r="CC50" s="50"/>
      <c r="CD50" s="50"/>
      <c r="CE50" s="45">
        <f t="shared" ref="CE50:CE64" si="142">CB50+CC50-CD50</f>
        <v>495364.7300000001</v>
      </c>
    </row>
    <row r="51" spans="1:83" s="27" customFormat="1" ht="15.75" customHeight="1" thickBot="1">
      <c r="A51" s="21" t="s">
        <v>39</v>
      </c>
      <c r="B51" s="16">
        <v>2272</v>
      </c>
      <c r="C51" s="50">
        <v>243906</v>
      </c>
      <c r="D51" s="50"/>
      <c r="E51" s="119">
        <v>5812.19</v>
      </c>
      <c r="F51" s="45">
        <f t="shared" si="131"/>
        <v>238093.81</v>
      </c>
      <c r="H51" s="21" t="s">
        <v>39</v>
      </c>
      <c r="I51" s="16">
        <v>2272</v>
      </c>
      <c r="J51" s="50">
        <f t="shared" si="60"/>
        <v>238093.81</v>
      </c>
      <c r="K51" s="119"/>
      <c r="L51" s="119">
        <v>5254.13</v>
      </c>
      <c r="M51" s="45">
        <f t="shared" si="132"/>
        <v>232839.67999999999</v>
      </c>
      <c r="O51" s="21" t="s">
        <v>39</v>
      </c>
      <c r="P51" s="16">
        <v>2272</v>
      </c>
      <c r="Q51" s="50">
        <f t="shared" si="61"/>
        <v>232839.67999999999</v>
      </c>
      <c r="R51" s="50"/>
      <c r="S51" s="119">
        <v>5812.19</v>
      </c>
      <c r="T51" s="45">
        <f t="shared" si="133"/>
        <v>227027.49</v>
      </c>
      <c r="U51" s="28"/>
      <c r="V51" s="21" t="s">
        <v>39</v>
      </c>
      <c r="W51" s="16">
        <v>2272</v>
      </c>
      <c r="X51" s="50">
        <f t="shared" si="62"/>
        <v>227027.49</v>
      </c>
      <c r="Y51" s="50"/>
      <c r="Z51" s="119">
        <v>5254.13</v>
      </c>
      <c r="AA51" s="45">
        <f t="shared" si="134"/>
        <v>221773.36</v>
      </c>
      <c r="AB51" s="28"/>
      <c r="AC51" s="21" t="s">
        <v>39</v>
      </c>
      <c r="AD51" s="16">
        <v>2272</v>
      </c>
      <c r="AE51" s="50">
        <f t="shared" si="63"/>
        <v>221773.36</v>
      </c>
      <c r="AF51" s="50"/>
      <c r="AG51" s="119">
        <v>2144.34</v>
      </c>
      <c r="AH51" s="45">
        <f t="shared" si="135"/>
        <v>219629.02</v>
      </c>
      <c r="AJ51" s="21" t="s">
        <v>39</v>
      </c>
      <c r="AK51" s="16">
        <v>2272</v>
      </c>
      <c r="AL51" s="50">
        <f t="shared" si="64"/>
        <v>219629.02</v>
      </c>
      <c r="AM51" s="50"/>
      <c r="AN51" s="119">
        <v>4241.9799999999996</v>
      </c>
      <c r="AO51" s="45">
        <f t="shared" si="136"/>
        <v>215387.03999999998</v>
      </c>
      <c r="AQ51" s="21" t="s">
        <v>39</v>
      </c>
      <c r="AR51" s="16">
        <v>2272</v>
      </c>
      <c r="AS51" s="50">
        <f t="shared" si="65"/>
        <v>215387.03999999998</v>
      </c>
      <c r="AT51" s="50"/>
      <c r="AU51" s="119">
        <v>3333.55</v>
      </c>
      <c r="AV51" s="45">
        <f t="shared" si="137"/>
        <v>212053.49</v>
      </c>
      <c r="AX51" s="21" t="s">
        <v>39</v>
      </c>
      <c r="AY51" s="16">
        <v>2272</v>
      </c>
      <c r="AZ51" s="50">
        <f t="shared" si="66"/>
        <v>212053.49</v>
      </c>
      <c r="BA51" s="50"/>
      <c r="BB51" s="50"/>
      <c r="BC51" s="45">
        <f t="shared" si="138"/>
        <v>212053.49</v>
      </c>
      <c r="BE51" s="21" t="s">
        <v>39</v>
      </c>
      <c r="BF51" s="16">
        <v>2272</v>
      </c>
      <c r="BG51" s="50">
        <f t="shared" si="67"/>
        <v>212053.49</v>
      </c>
      <c r="BH51" s="50"/>
      <c r="BI51" s="50"/>
      <c r="BJ51" s="45">
        <f t="shared" si="139"/>
        <v>212053.49</v>
      </c>
      <c r="BL51" s="21" t="s">
        <v>39</v>
      </c>
      <c r="BM51" s="16">
        <v>2272</v>
      </c>
      <c r="BN51" s="50">
        <f t="shared" si="68"/>
        <v>212053.49</v>
      </c>
      <c r="BO51" s="50"/>
      <c r="BP51" s="50"/>
      <c r="BQ51" s="45">
        <f t="shared" si="140"/>
        <v>212053.49</v>
      </c>
      <c r="BS51" s="21" t="s">
        <v>39</v>
      </c>
      <c r="BT51" s="16">
        <v>2272</v>
      </c>
      <c r="BU51" s="50">
        <f t="shared" si="69"/>
        <v>212053.49</v>
      </c>
      <c r="BV51" s="50"/>
      <c r="BW51" s="50"/>
      <c r="BX51" s="45">
        <f t="shared" si="141"/>
        <v>212053.49</v>
      </c>
      <c r="BZ51" s="21" t="s">
        <v>39</v>
      </c>
      <c r="CA51" s="16">
        <v>2272</v>
      </c>
      <c r="CB51" s="50">
        <f t="shared" si="70"/>
        <v>212053.49</v>
      </c>
      <c r="CC51" s="50"/>
      <c r="CD51" s="50"/>
      <c r="CE51" s="45">
        <f t="shared" si="142"/>
        <v>212053.49</v>
      </c>
    </row>
    <row r="52" spans="1:83" s="27" customFormat="1" ht="15.75" customHeight="1" thickBot="1">
      <c r="A52" s="21" t="s">
        <v>40</v>
      </c>
      <c r="B52" s="16">
        <v>2273</v>
      </c>
      <c r="C52" s="50">
        <v>301724</v>
      </c>
      <c r="D52" s="50"/>
      <c r="E52" s="119"/>
      <c r="F52" s="45">
        <f t="shared" si="131"/>
        <v>301724</v>
      </c>
      <c r="H52" s="21" t="s">
        <v>40</v>
      </c>
      <c r="I52" s="16">
        <v>2273</v>
      </c>
      <c r="J52" s="50">
        <f t="shared" si="60"/>
        <v>301724</v>
      </c>
      <c r="K52" s="119"/>
      <c r="L52" s="119">
        <v>33177.51</v>
      </c>
      <c r="M52" s="45">
        <f t="shared" si="132"/>
        <v>268546.49</v>
      </c>
      <c r="O52" s="21" t="s">
        <v>40</v>
      </c>
      <c r="P52" s="16">
        <v>2273</v>
      </c>
      <c r="Q52" s="50">
        <f t="shared" si="61"/>
        <v>268546.49</v>
      </c>
      <c r="R52" s="50"/>
      <c r="S52" s="119"/>
      <c r="T52" s="45">
        <f t="shared" si="133"/>
        <v>268546.49</v>
      </c>
      <c r="U52" s="28"/>
      <c r="V52" s="21" t="s">
        <v>40</v>
      </c>
      <c r="W52" s="16">
        <v>2273</v>
      </c>
      <c r="X52" s="50">
        <f t="shared" si="62"/>
        <v>268546.49</v>
      </c>
      <c r="Y52" s="50"/>
      <c r="Z52" s="119">
        <v>33177.51</v>
      </c>
      <c r="AA52" s="45">
        <f t="shared" si="134"/>
        <v>235368.97999999998</v>
      </c>
      <c r="AB52" s="28"/>
      <c r="AC52" s="21" t="s">
        <v>40</v>
      </c>
      <c r="AD52" s="16">
        <v>2273</v>
      </c>
      <c r="AE52" s="50">
        <f t="shared" si="63"/>
        <v>235368.97999999998</v>
      </c>
      <c r="AF52" s="50"/>
      <c r="AG52" s="119">
        <v>35377.199999999997</v>
      </c>
      <c r="AH52" s="45">
        <f t="shared" si="135"/>
        <v>199991.77999999997</v>
      </c>
      <c r="AJ52" s="21" t="s">
        <v>40</v>
      </c>
      <c r="AK52" s="16">
        <v>2273</v>
      </c>
      <c r="AL52" s="50">
        <f t="shared" si="64"/>
        <v>199991.77999999997</v>
      </c>
      <c r="AM52" s="50"/>
      <c r="AN52" s="119">
        <v>22436.639999999999</v>
      </c>
      <c r="AO52" s="45">
        <f t="shared" si="136"/>
        <v>177555.13999999996</v>
      </c>
      <c r="AQ52" s="21" t="s">
        <v>40</v>
      </c>
      <c r="AR52" s="16">
        <v>2273</v>
      </c>
      <c r="AS52" s="50">
        <f t="shared" si="65"/>
        <v>177555.13999999996</v>
      </c>
      <c r="AT52" s="50"/>
      <c r="AU52" s="119">
        <v>20743.439999999999</v>
      </c>
      <c r="AV52" s="45">
        <f t="shared" si="137"/>
        <v>156811.69999999995</v>
      </c>
      <c r="AX52" s="21" t="s">
        <v>40</v>
      </c>
      <c r="AY52" s="16">
        <v>2273</v>
      </c>
      <c r="AZ52" s="50">
        <f t="shared" si="66"/>
        <v>156811.69999999995</v>
      </c>
      <c r="BA52" s="50"/>
      <c r="BB52" s="50"/>
      <c r="BC52" s="45">
        <f t="shared" si="138"/>
        <v>156811.69999999995</v>
      </c>
      <c r="BE52" s="21" t="s">
        <v>40</v>
      </c>
      <c r="BF52" s="16">
        <v>2273</v>
      </c>
      <c r="BG52" s="50">
        <f t="shared" si="67"/>
        <v>156811.69999999995</v>
      </c>
      <c r="BH52" s="50"/>
      <c r="BI52" s="50"/>
      <c r="BJ52" s="45">
        <f t="shared" si="139"/>
        <v>156811.69999999995</v>
      </c>
      <c r="BL52" s="21" t="s">
        <v>40</v>
      </c>
      <c r="BM52" s="16">
        <v>2273</v>
      </c>
      <c r="BN52" s="50">
        <f t="shared" si="68"/>
        <v>156811.69999999995</v>
      </c>
      <c r="BO52" s="50"/>
      <c r="BP52" s="50"/>
      <c r="BQ52" s="45">
        <f t="shared" si="140"/>
        <v>156811.69999999995</v>
      </c>
      <c r="BS52" s="21" t="s">
        <v>40</v>
      </c>
      <c r="BT52" s="16">
        <v>2273</v>
      </c>
      <c r="BU52" s="50">
        <f t="shared" si="69"/>
        <v>156811.69999999995</v>
      </c>
      <c r="BV52" s="50"/>
      <c r="BW52" s="50"/>
      <c r="BX52" s="45">
        <f t="shared" si="141"/>
        <v>156811.69999999995</v>
      </c>
      <c r="BZ52" s="21" t="s">
        <v>40</v>
      </c>
      <c r="CA52" s="16">
        <v>2273</v>
      </c>
      <c r="CB52" s="50">
        <f t="shared" si="70"/>
        <v>156811.69999999995</v>
      </c>
      <c r="CC52" s="50"/>
      <c r="CD52" s="50"/>
      <c r="CE52" s="45">
        <f t="shared" si="142"/>
        <v>156811.69999999995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31"/>
        <v>0</v>
      </c>
      <c r="H53" s="21" t="s">
        <v>42</v>
      </c>
      <c r="I53" s="16">
        <v>2274</v>
      </c>
      <c r="J53" s="50">
        <f t="shared" si="60"/>
        <v>0</v>
      </c>
      <c r="K53" s="119"/>
      <c r="L53" s="119"/>
      <c r="M53" s="45">
        <f t="shared" si="132"/>
        <v>0</v>
      </c>
      <c r="O53" s="21" t="s">
        <v>42</v>
      </c>
      <c r="P53" s="16">
        <v>2274</v>
      </c>
      <c r="Q53" s="50">
        <f t="shared" si="61"/>
        <v>0</v>
      </c>
      <c r="R53" s="50"/>
      <c r="S53" s="119"/>
      <c r="T53" s="45">
        <f t="shared" si="133"/>
        <v>0</v>
      </c>
      <c r="U53" s="28"/>
      <c r="V53" s="21" t="s">
        <v>42</v>
      </c>
      <c r="W53" s="16">
        <v>2274</v>
      </c>
      <c r="X53" s="50">
        <f t="shared" si="62"/>
        <v>0</v>
      </c>
      <c r="Y53" s="50"/>
      <c r="Z53" s="119"/>
      <c r="AA53" s="45">
        <f t="shared" si="134"/>
        <v>0</v>
      </c>
      <c r="AB53" s="28"/>
      <c r="AC53" s="21" t="s">
        <v>42</v>
      </c>
      <c r="AD53" s="16">
        <v>2274</v>
      </c>
      <c r="AE53" s="50">
        <f t="shared" si="63"/>
        <v>0</v>
      </c>
      <c r="AF53" s="50"/>
      <c r="AG53" s="119"/>
      <c r="AH53" s="45">
        <f t="shared" si="135"/>
        <v>0</v>
      </c>
      <c r="AJ53" s="21" t="s">
        <v>42</v>
      </c>
      <c r="AK53" s="16">
        <v>2274</v>
      </c>
      <c r="AL53" s="50">
        <f t="shared" si="64"/>
        <v>0</v>
      </c>
      <c r="AM53" s="50"/>
      <c r="AN53" s="119"/>
      <c r="AO53" s="45">
        <f t="shared" si="136"/>
        <v>0</v>
      </c>
      <c r="AQ53" s="21" t="s">
        <v>42</v>
      </c>
      <c r="AR53" s="16">
        <v>2274</v>
      </c>
      <c r="AS53" s="50">
        <f t="shared" si="65"/>
        <v>0</v>
      </c>
      <c r="AT53" s="50"/>
      <c r="AU53" s="119"/>
      <c r="AV53" s="45">
        <f t="shared" si="137"/>
        <v>0</v>
      </c>
      <c r="AX53" s="21" t="s">
        <v>42</v>
      </c>
      <c r="AY53" s="16">
        <v>2274</v>
      </c>
      <c r="AZ53" s="50">
        <f t="shared" si="66"/>
        <v>0</v>
      </c>
      <c r="BA53" s="50"/>
      <c r="BB53" s="50"/>
      <c r="BC53" s="45">
        <f t="shared" si="138"/>
        <v>0</v>
      </c>
      <c r="BE53" s="21" t="s">
        <v>42</v>
      </c>
      <c r="BF53" s="16">
        <v>2274</v>
      </c>
      <c r="BG53" s="50">
        <f t="shared" si="67"/>
        <v>0</v>
      </c>
      <c r="BH53" s="50"/>
      <c r="BI53" s="50"/>
      <c r="BJ53" s="45">
        <f t="shared" si="139"/>
        <v>0</v>
      </c>
      <c r="BL53" s="21" t="s">
        <v>42</v>
      </c>
      <c r="BM53" s="16">
        <v>2274</v>
      </c>
      <c r="BN53" s="50">
        <f t="shared" si="68"/>
        <v>0</v>
      </c>
      <c r="BO53" s="50"/>
      <c r="BP53" s="50"/>
      <c r="BQ53" s="45">
        <f t="shared" si="140"/>
        <v>0</v>
      </c>
      <c r="BS53" s="21" t="s">
        <v>42</v>
      </c>
      <c r="BT53" s="16">
        <v>2274</v>
      </c>
      <c r="BU53" s="50">
        <f t="shared" si="69"/>
        <v>0</v>
      </c>
      <c r="BV53" s="50"/>
      <c r="BW53" s="50"/>
      <c r="BX53" s="45">
        <f t="shared" si="141"/>
        <v>0</v>
      </c>
      <c r="BZ53" s="21" t="s">
        <v>42</v>
      </c>
      <c r="CA53" s="16">
        <v>2274</v>
      </c>
      <c r="CB53" s="50">
        <f t="shared" si="70"/>
        <v>0</v>
      </c>
      <c r="CC53" s="50"/>
      <c r="CD53" s="50"/>
      <c r="CE53" s="45">
        <f t="shared" si="142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11555</v>
      </c>
      <c r="D54" s="49"/>
      <c r="E54" s="119"/>
      <c r="F54" s="45">
        <f>C54+D54-E54</f>
        <v>11555</v>
      </c>
      <c r="H54" s="21" t="s">
        <v>36</v>
      </c>
      <c r="I54" s="16">
        <v>2275</v>
      </c>
      <c r="J54" s="50">
        <f>F54</f>
        <v>11555</v>
      </c>
      <c r="K54" s="119">
        <v>355</v>
      </c>
      <c r="L54" s="119">
        <v>351.02</v>
      </c>
      <c r="M54" s="45">
        <f>J54+K54-L54</f>
        <v>11558.98</v>
      </c>
      <c r="O54" s="21" t="s">
        <v>36</v>
      </c>
      <c r="P54" s="16">
        <v>2275</v>
      </c>
      <c r="Q54" s="50">
        <f>M54</f>
        <v>11558.98</v>
      </c>
      <c r="R54" s="49"/>
      <c r="S54" s="119"/>
      <c r="T54" s="45">
        <f>Q54+R54-S54</f>
        <v>11558.98</v>
      </c>
      <c r="U54" s="28"/>
      <c r="V54" s="21" t="s">
        <v>36</v>
      </c>
      <c r="W54" s="16">
        <v>2275</v>
      </c>
      <c r="X54" s="50">
        <f>T54</f>
        <v>11558.98</v>
      </c>
      <c r="Y54" s="49"/>
      <c r="Z54" s="119"/>
      <c r="AA54" s="45">
        <f>X54+Y54-Z54</f>
        <v>11558.98</v>
      </c>
      <c r="AB54" s="28"/>
      <c r="AC54" s="21" t="s">
        <v>36</v>
      </c>
      <c r="AD54" s="16">
        <v>2275</v>
      </c>
      <c r="AE54" s="50">
        <f>AA54</f>
        <v>11558.98</v>
      </c>
      <c r="AF54" s="49"/>
      <c r="AG54" s="119">
        <v>859.38</v>
      </c>
      <c r="AH54" s="45">
        <f>AE54+AF54-AG54</f>
        <v>10699.6</v>
      </c>
      <c r="AJ54" s="21" t="s">
        <v>36</v>
      </c>
      <c r="AK54" s="16">
        <v>2275</v>
      </c>
      <c r="AL54" s="50">
        <f>AH54</f>
        <v>10699.6</v>
      </c>
      <c r="AM54" s="49"/>
      <c r="AN54" s="119">
        <v>436.27</v>
      </c>
      <c r="AO54" s="45">
        <f>AL54+AM54-AN54</f>
        <v>10263.33</v>
      </c>
      <c r="AQ54" s="21" t="s">
        <v>36</v>
      </c>
      <c r="AR54" s="16">
        <v>2275</v>
      </c>
      <c r="AS54" s="50">
        <f>AO54</f>
        <v>10263.33</v>
      </c>
      <c r="AT54" s="49"/>
      <c r="AU54" s="119"/>
      <c r="AV54" s="45">
        <f>AS54+AT54-AU54</f>
        <v>10263.33</v>
      </c>
      <c r="AW54"/>
      <c r="AX54" s="21" t="s">
        <v>36</v>
      </c>
      <c r="AY54" s="16">
        <v>2275</v>
      </c>
      <c r="AZ54" s="50">
        <f>AV54</f>
        <v>10263.33</v>
      </c>
      <c r="BA54" s="49"/>
      <c r="BB54" s="49"/>
      <c r="BC54" s="45">
        <f>AZ54+BA54-BB54</f>
        <v>10263.33</v>
      </c>
      <c r="BE54" s="21" t="s">
        <v>36</v>
      </c>
      <c r="BF54" s="16">
        <v>2275</v>
      </c>
      <c r="BG54" s="50">
        <f>BC54</f>
        <v>10263.33</v>
      </c>
      <c r="BH54" s="49"/>
      <c r="BI54" s="49"/>
      <c r="BJ54" s="45">
        <f>BG54+BH54-BI54</f>
        <v>10263.33</v>
      </c>
      <c r="BL54" s="21" t="s">
        <v>36</v>
      </c>
      <c r="BM54" s="16">
        <v>2275</v>
      </c>
      <c r="BN54" s="50">
        <f>BJ54</f>
        <v>10263.33</v>
      </c>
      <c r="BO54" s="49"/>
      <c r="BP54" s="49"/>
      <c r="BQ54" s="45">
        <f>BN54+BO54-BP54</f>
        <v>10263.33</v>
      </c>
      <c r="BS54" s="21" t="s">
        <v>36</v>
      </c>
      <c r="BT54" s="16">
        <v>2275</v>
      </c>
      <c r="BU54" s="50">
        <f>BQ54</f>
        <v>10263.33</v>
      </c>
      <c r="BV54" s="49"/>
      <c r="BW54" s="49"/>
      <c r="BX54" s="45">
        <f>BU54+BV54-BW54</f>
        <v>10263.33</v>
      </c>
      <c r="BZ54" s="21" t="s">
        <v>36</v>
      </c>
      <c r="CA54" s="16">
        <v>2275</v>
      </c>
      <c r="CB54" s="50">
        <f>BX54</f>
        <v>10263.33</v>
      </c>
      <c r="CC54" s="49"/>
      <c r="CD54" s="49"/>
      <c r="CE54" s="45">
        <f>CB54+CC54-CD54</f>
        <v>10263.33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594</v>
      </c>
      <c r="D55" s="111">
        <f t="shared" ref="D55:E55" si="143">D56</f>
        <v>0</v>
      </c>
      <c r="E55" s="111">
        <f t="shared" si="143"/>
        <v>0</v>
      </c>
      <c r="F55" s="107">
        <f>C55+D55-E55</f>
        <v>594</v>
      </c>
      <c r="H55" s="109" t="s">
        <v>44</v>
      </c>
      <c r="I55" s="110">
        <v>2700</v>
      </c>
      <c r="J55" s="111">
        <f>J56</f>
        <v>594</v>
      </c>
      <c r="K55" s="111">
        <f t="shared" ref="K55:L55" si="144">K56</f>
        <v>0</v>
      </c>
      <c r="L55" s="111">
        <f t="shared" si="144"/>
        <v>0</v>
      </c>
      <c r="M55" s="107">
        <f>J55+K55-L55</f>
        <v>594</v>
      </c>
      <c r="O55" s="109" t="s">
        <v>44</v>
      </c>
      <c r="P55" s="110">
        <v>2700</v>
      </c>
      <c r="Q55" s="111">
        <f>Q56</f>
        <v>594</v>
      </c>
      <c r="R55" s="111">
        <f t="shared" ref="R55:S55" si="145">R56</f>
        <v>0</v>
      </c>
      <c r="S55" s="111">
        <f t="shared" si="145"/>
        <v>0</v>
      </c>
      <c r="T55" s="107">
        <f>Q55+R55-S55</f>
        <v>594</v>
      </c>
      <c r="V55" s="109" t="s">
        <v>44</v>
      </c>
      <c r="W55" s="110">
        <v>2700</v>
      </c>
      <c r="X55" s="111">
        <f>X56</f>
        <v>594</v>
      </c>
      <c r="Y55" s="111">
        <f t="shared" ref="Y55:Z55" si="146">Y56</f>
        <v>0</v>
      </c>
      <c r="Z55" s="111">
        <f t="shared" si="146"/>
        <v>0</v>
      </c>
      <c r="AA55" s="107">
        <f>X55+Y55-Z55</f>
        <v>594</v>
      </c>
      <c r="AC55" s="109" t="s">
        <v>44</v>
      </c>
      <c r="AD55" s="110">
        <v>2700</v>
      </c>
      <c r="AE55" s="111">
        <f>AE56</f>
        <v>594</v>
      </c>
      <c r="AF55" s="111">
        <f t="shared" ref="AF55:AG55" si="147">AF56</f>
        <v>0</v>
      </c>
      <c r="AG55" s="111">
        <f t="shared" si="147"/>
        <v>0</v>
      </c>
      <c r="AH55" s="107">
        <f>AE55+AF55-AG55</f>
        <v>594</v>
      </c>
      <c r="AJ55" s="109" t="s">
        <v>44</v>
      </c>
      <c r="AK55" s="110">
        <v>2700</v>
      </c>
      <c r="AL55" s="111">
        <f>AL56</f>
        <v>594</v>
      </c>
      <c r="AM55" s="111">
        <f t="shared" ref="AM55:AN55" si="148">AM56</f>
        <v>0</v>
      </c>
      <c r="AN55" s="111">
        <f t="shared" si="148"/>
        <v>0</v>
      </c>
      <c r="AO55" s="107">
        <f>AL55+AM55-AN55</f>
        <v>594</v>
      </c>
      <c r="AQ55" s="109" t="s">
        <v>44</v>
      </c>
      <c r="AR55" s="110">
        <v>2700</v>
      </c>
      <c r="AS55" s="111">
        <f>AS56</f>
        <v>594</v>
      </c>
      <c r="AT55" s="111">
        <f t="shared" ref="AT55:AU55" si="149">AT56</f>
        <v>0</v>
      </c>
      <c r="AU55" s="111">
        <f t="shared" si="149"/>
        <v>0</v>
      </c>
      <c r="AV55" s="107">
        <f>AS55+AT55-AU55</f>
        <v>594</v>
      </c>
      <c r="AX55" s="109" t="s">
        <v>44</v>
      </c>
      <c r="AY55" s="110">
        <v>2700</v>
      </c>
      <c r="AZ55" s="111">
        <f>AZ56</f>
        <v>594</v>
      </c>
      <c r="BA55" s="111">
        <f t="shared" ref="BA55:BB55" si="150">BA56</f>
        <v>0</v>
      </c>
      <c r="BB55" s="111">
        <f t="shared" si="150"/>
        <v>0</v>
      </c>
      <c r="BC55" s="107">
        <f>AZ55+BA55-BB55</f>
        <v>594</v>
      </c>
      <c r="BE55" s="109" t="s">
        <v>44</v>
      </c>
      <c r="BF55" s="110">
        <v>2700</v>
      </c>
      <c r="BG55" s="111">
        <f>BG56</f>
        <v>594</v>
      </c>
      <c r="BH55" s="111">
        <f t="shared" ref="BH55:BI55" si="151">BH56</f>
        <v>0</v>
      </c>
      <c r="BI55" s="111">
        <f t="shared" si="151"/>
        <v>0</v>
      </c>
      <c r="BJ55" s="107">
        <f>BG55+BH55-BI55</f>
        <v>594</v>
      </c>
      <c r="BL55" s="109" t="s">
        <v>44</v>
      </c>
      <c r="BM55" s="110">
        <v>2700</v>
      </c>
      <c r="BN55" s="111">
        <f>BN56</f>
        <v>594</v>
      </c>
      <c r="BO55" s="111">
        <f t="shared" ref="BO55:BP55" si="152">BO56</f>
        <v>0</v>
      </c>
      <c r="BP55" s="111">
        <f t="shared" si="152"/>
        <v>0</v>
      </c>
      <c r="BQ55" s="107">
        <f>BN55+BO55-BP55</f>
        <v>594</v>
      </c>
      <c r="BS55" s="109" t="s">
        <v>44</v>
      </c>
      <c r="BT55" s="110">
        <v>2700</v>
      </c>
      <c r="BU55" s="111">
        <f>BU56</f>
        <v>594</v>
      </c>
      <c r="BV55" s="111">
        <f t="shared" ref="BV55:BW55" si="153">BV56</f>
        <v>0</v>
      </c>
      <c r="BW55" s="111">
        <f t="shared" si="153"/>
        <v>0</v>
      </c>
      <c r="BX55" s="107">
        <f>BU55+BV55-BW55</f>
        <v>594</v>
      </c>
      <c r="BZ55" s="109" t="s">
        <v>44</v>
      </c>
      <c r="CA55" s="110">
        <v>2700</v>
      </c>
      <c r="CB55" s="111">
        <f>CB56</f>
        <v>594</v>
      </c>
      <c r="CC55" s="111">
        <f t="shared" ref="CC55:CD55" si="154">CC56</f>
        <v>0</v>
      </c>
      <c r="CD55" s="111">
        <f t="shared" si="154"/>
        <v>0</v>
      </c>
      <c r="CE55" s="107">
        <f>CB55+CC55-CD55</f>
        <v>594</v>
      </c>
    </row>
    <row r="56" spans="1:83" s="27" customFormat="1" ht="15.75" customHeight="1" thickBot="1">
      <c r="A56" s="21" t="s">
        <v>46</v>
      </c>
      <c r="B56" s="16">
        <v>2730</v>
      </c>
      <c r="C56" s="50">
        <v>594</v>
      </c>
      <c r="D56" s="50"/>
      <c r="E56" s="50"/>
      <c r="F56" s="45">
        <f t="shared" si="131"/>
        <v>594</v>
      </c>
      <c r="H56" s="21" t="s">
        <v>46</v>
      </c>
      <c r="I56" s="16">
        <v>2730</v>
      </c>
      <c r="J56" s="50">
        <f t="shared" si="60"/>
        <v>594</v>
      </c>
      <c r="K56" s="50"/>
      <c r="L56" s="50"/>
      <c r="M56" s="45">
        <f t="shared" si="132"/>
        <v>594</v>
      </c>
      <c r="O56" s="21" t="s">
        <v>46</v>
      </c>
      <c r="P56" s="16">
        <v>2730</v>
      </c>
      <c r="Q56" s="50">
        <f t="shared" si="61"/>
        <v>594</v>
      </c>
      <c r="R56" s="50"/>
      <c r="S56" s="50"/>
      <c r="T56" s="45">
        <f t="shared" si="133"/>
        <v>594</v>
      </c>
      <c r="U56" s="28"/>
      <c r="V56" s="21" t="s">
        <v>46</v>
      </c>
      <c r="W56" s="16">
        <v>2730</v>
      </c>
      <c r="X56" s="50">
        <f t="shared" si="62"/>
        <v>594</v>
      </c>
      <c r="Y56" s="50"/>
      <c r="Z56" s="50"/>
      <c r="AA56" s="45">
        <f t="shared" si="134"/>
        <v>594</v>
      </c>
      <c r="AB56" s="28"/>
      <c r="AC56" s="21" t="s">
        <v>46</v>
      </c>
      <c r="AD56" s="16">
        <v>2730</v>
      </c>
      <c r="AE56" s="50">
        <f t="shared" si="63"/>
        <v>594</v>
      </c>
      <c r="AF56" s="50"/>
      <c r="AG56" s="50"/>
      <c r="AH56" s="45">
        <f t="shared" si="135"/>
        <v>594</v>
      </c>
      <c r="AJ56" s="21" t="s">
        <v>46</v>
      </c>
      <c r="AK56" s="16">
        <v>2730</v>
      </c>
      <c r="AL56" s="50">
        <f t="shared" si="64"/>
        <v>594</v>
      </c>
      <c r="AM56" s="50"/>
      <c r="AN56" s="50"/>
      <c r="AO56" s="45">
        <f t="shared" si="136"/>
        <v>594</v>
      </c>
      <c r="AQ56" s="21" t="s">
        <v>46</v>
      </c>
      <c r="AR56" s="16">
        <v>2730</v>
      </c>
      <c r="AS56" s="50">
        <f t="shared" si="65"/>
        <v>594</v>
      </c>
      <c r="AT56" s="50"/>
      <c r="AU56" s="50"/>
      <c r="AV56" s="45">
        <f t="shared" si="137"/>
        <v>594</v>
      </c>
      <c r="AX56" s="21" t="s">
        <v>46</v>
      </c>
      <c r="AY56" s="16">
        <v>2730</v>
      </c>
      <c r="AZ56" s="50">
        <f t="shared" si="66"/>
        <v>594</v>
      </c>
      <c r="BA56" s="50"/>
      <c r="BB56" s="50"/>
      <c r="BC56" s="45">
        <f t="shared" si="138"/>
        <v>594</v>
      </c>
      <c r="BE56" s="21" t="s">
        <v>46</v>
      </c>
      <c r="BF56" s="16">
        <v>2730</v>
      </c>
      <c r="BG56" s="50">
        <f t="shared" si="67"/>
        <v>594</v>
      </c>
      <c r="BH56" s="50"/>
      <c r="BI56" s="50"/>
      <c r="BJ56" s="45">
        <f t="shared" si="139"/>
        <v>594</v>
      </c>
      <c r="BL56" s="21" t="s">
        <v>46</v>
      </c>
      <c r="BM56" s="16">
        <v>2730</v>
      </c>
      <c r="BN56" s="50">
        <f t="shared" si="68"/>
        <v>594</v>
      </c>
      <c r="BO56" s="50"/>
      <c r="BP56" s="50"/>
      <c r="BQ56" s="45">
        <f t="shared" si="140"/>
        <v>594</v>
      </c>
      <c r="BS56" s="21" t="s">
        <v>46</v>
      </c>
      <c r="BT56" s="16">
        <v>2730</v>
      </c>
      <c r="BU56" s="50">
        <f t="shared" si="69"/>
        <v>594</v>
      </c>
      <c r="BV56" s="50"/>
      <c r="BW56" s="50"/>
      <c r="BX56" s="45">
        <f t="shared" si="141"/>
        <v>594</v>
      </c>
      <c r="BZ56" s="21" t="s">
        <v>46</v>
      </c>
      <c r="CA56" s="16">
        <v>2730</v>
      </c>
      <c r="CB56" s="50">
        <f t="shared" si="70"/>
        <v>594</v>
      </c>
      <c r="CC56" s="50"/>
      <c r="CD56" s="50"/>
      <c r="CE56" s="45">
        <f t="shared" si="142"/>
        <v>594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F57" si="155">D58</f>
        <v>0</v>
      </c>
      <c r="E57" s="99">
        <f t="shared" si="155"/>
        <v>0</v>
      </c>
      <c r="F57" s="99">
        <f t="shared" si="155"/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156">K58</f>
        <v>0</v>
      </c>
      <c r="L57" s="99">
        <f t="shared" si="156"/>
        <v>0</v>
      </c>
      <c r="M57" s="99">
        <f t="shared" si="156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157">R58</f>
        <v>0</v>
      </c>
      <c r="S57" s="99">
        <f t="shared" si="157"/>
        <v>0</v>
      </c>
      <c r="T57" s="99">
        <f t="shared" si="157"/>
        <v>0</v>
      </c>
      <c r="V57" s="97" t="s">
        <v>48</v>
      </c>
      <c r="W57" s="98">
        <v>3000</v>
      </c>
      <c r="X57" s="99">
        <f>X58</f>
        <v>0</v>
      </c>
      <c r="Y57" s="99">
        <f t="shared" ref="Y57:AA57" si="158">Y58</f>
        <v>0</v>
      </c>
      <c r="Z57" s="99">
        <f t="shared" si="158"/>
        <v>0</v>
      </c>
      <c r="AA57" s="99">
        <f t="shared" si="158"/>
        <v>0</v>
      </c>
      <c r="AC57" s="97" t="s">
        <v>48</v>
      </c>
      <c r="AD57" s="98">
        <v>3000</v>
      </c>
      <c r="AE57" s="99">
        <f>AE58</f>
        <v>0</v>
      </c>
      <c r="AF57" s="99">
        <f t="shared" ref="AF57:AH57" si="159">AF58</f>
        <v>0</v>
      </c>
      <c r="AG57" s="99">
        <f t="shared" si="159"/>
        <v>0</v>
      </c>
      <c r="AH57" s="99">
        <f t="shared" si="159"/>
        <v>0</v>
      </c>
      <c r="AJ57" s="97" t="s">
        <v>48</v>
      </c>
      <c r="AK57" s="98">
        <v>3000</v>
      </c>
      <c r="AL57" s="99">
        <f>AL58</f>
        <v>0</v>
      </c>
      <c r="AM57" s="99">
        <f t="shared" ref="AM57:AO57" si="160">AM58</f>
        <v>0</v>
      </c>
      <c r="AN57" s="99">
        <f t="shared" si="160"/>
        <v>0</v>
      </c>
      <c r="AO57" s="99">
        <f t="shared" si="160"/>
        <v>0</v>
      </c>
      <c r="AQ57" s="97" t="s">
        <v>48</v>
      </c>
      <c r="AR57" s="98">
        <v>3000</v>
      </c>
      <c r="AS57" s="99">
        <f>AS58</f>
        <v>0</v>
      </c>
      <c r="AT57" s="99">
        <f t="shared" ref="AT57:AV57" si="161">AT58</f>
        <v>29900</v>
      </c>
      <c r="AU57" s="99">
        <f t="shared" si="161"/>
        <v>0</v>
      </c>
      <c r="AV57" s="99">
        <f t="shared" si="161"/>
        <v>29900</v>
      </c>
      <c r="AX57" s="97" t="s">
        <v>48</v>
      </c>
      <c r="AY57" s="98">
        <v>3000</v>
      </c>
      <c r="AZ57" s="99">
        <f>AZ58</f>
        <v>29900</v>
      </c>
      <c r="BA57" s="99">
        <f t="shared" ref="BA57:BC57" si="162">BA58</f>
        <v>0</v>
      </c>
      <c r="BB57" s="99">
        <f t="shared" si="162"/>
        <v>0</v>
      </c>
      <c r="BC57" s="99">
        <f t="shared" si="162"/>
        <v>29900</v>
      </c>
      <c r="BE57" s="97" t="s">
        <v>48</v>
      </c>
      <c r="BF57" s="98">
        <v>3000</v>
      </c>
      <c r="BG57" s="99">
        <f>BG58</f>
        <v>29900</v>
      </c>
      <c r="BH57" s="99">
        <f t="shared" ref="BH57:BJ57" si="163">BH58</f>
        <v>0</v>
      </c>
      <c r="BI57" s="99">
        <f t="shared" si="163"/>
        <v>0</v>
      </c>
      <c r="BJ57" s="99">
        <f t="shared" si="163"/>
        <v>29900</v>
      </c>
      <c r="BL57" s="97" t="s">
        <v>48</v>
      </c>
      <c r="BM57" s="98">
        <v>3000</v>
      </c>
      <c r="BN57" s="99">
        <f>BN58</f>
        <v>29900</v>
      </c>
      <c r="BO57" s="99">
        <f t="shared" ref="BO57:BQ57" si="164">BO58</f>
        <v>0</v>
      </c>
      <c r="BP57" s="99">
        <f t="shared" si="164"/>
        <v>0</v>
      </c>
      <c r="BQ57" s="99">
        <f t="shared" si="164"/>
        <v>29900</v>
      </c>
      <c r="BS57" s="97" t="s">
        <v>48</v>
      </c>
      <c r="BT57" s="98">
        <v>3000</v>
      </c>
      <c r="BU57" s="99">
        <f>BU58</f>
        <v>29900</v>
      </c>
      <c r="BV57" s="99">
        <f t="shared" ref="BV57:BX57" si="165">BV58</f>
        <v>0</v>
      </c>
      <c r="BW57" s="99">
        <f t="shared" si="165"/>
        <v>0</v>
      </c>
      <c r="BX57" s="99">
        <f t="shared" si="165"/>
        <v>29900</v>
      </c>
      <c r="BZ57" s="97" t="s">
        <v>48</v>
      </c>
      <c r="CA57" s="98">
        <v>3000</v>
      </c>
      <c r="CB57" s="99">
        <f>CB58</f>
        <v>29900</v>
      </c>
      <c r="CC57" s="99">
        <f t="shared" ref="CC57:CE57" si="166">CC58</f>
        <v>0</v>
      </c>
      <c r="CD57" s="99">
        <f t="shared" si="166"/>
        <v>0</v>
      </c>
      <c r="CE57" s="99">
        <f t="shared" si="166"/>
        <v>29900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167">SUM(D59:D64)</f>
        <v>0</v>
      </c>
      <c r="E58" s="61">
        <f t="shared" si="167"/>
        <v>0</v>
      </c>
      <c r="F58" s="47">
        <f t="shared" ref="F58" si="168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169">SUM(K59:K64)</f>
        <v>0</v>
      </c>
      <c r="L58" s="61">
        <f t="shared" si="169"/>
        <v>0</v>
      </c>
      <c r="M58" s="47">
        <f t="shared" ref="M58" si="170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171">SUM(R59:R64)</f>
        <v>0</v>
      </c>
      <c r="S58" s="61">
        <f t="shared" si="171"/>
        <v>0</v>
      </c>
      <c r="T58" s="47">
        <f t="shared" ref="T58" si="172">Q58+R58-S58</f>
        <v>0</v>
      </c>
      <c r="V58" s="29" t="s">
        <v>51</v>
      </c>
      <c r="W58" s="30">
        <v>3100</v>
      </c>
      <c r="X58" s="61">
        <f>SUM(X59:X64)</f>
        <v>0</v>
      </c>
      <c r="Y58" s="61">
        <f t="shared" ref="Y58:Z58" si="173">SUM(Y59:Y64)</f>
        <v>0</v>
      </c>
      <c r="Z58" s="61">
        <f t="shared" si="173"/>
        <v>0</v>
      </c>
      <c r="AA58" s="47">
        <f t="shared" ref="AA58" si="174">X58+Y58-Z58</f>
        <v>0</v>
      </c>
      <c r="AC58" s="29" t="s">
        <v>51</v>
      </c>
      <c r="AD58" s="30">
        <v>3100</v>
      </c>
      <c r="AE58" s="61">
        <f>SUM(AE59:AE64)</f>
        <v>0</v>
      </c>
      <c r="AF58" s="61">
        <f t="shared" ref="AF58:AG58" si="175">SUM(AF59:AF64)</f>
        <v>0</v>
      </c>
      <c r="AG58" s="61">
        <f t="shared" si="175"/>
        <v>0</v>
      </c>
      <c r="AH58" s="47">
        <f t="shared" ref="AH58" si="176">AE58+AF58-AG58</f>
        <v>0</v>
      </c>
      <c r="AJ58" s="29" t="s">
        <v>51</v>
      </c>
      <c r="AK58" s="30">
        <v>3100</v>
      </c>
      <c r="AL58" s="61">
        <f>SUM(AL59:AL64)</f>
        <v>0</v>
      </c>
      <c r="AM58" s="61">
        <f t="shared" ref="AM58:AN58" si="177">SUM(AM59:AM64)</f>
        <v>0</v>
      </c>
      <c r="AN58" s="61">
        <f t="shared" si="177"/>
        <v>0</v>
      </c>
      <c r="AO58" s="47">
        <f t="shared" ref="AO58" si="178">AL58+AM58-AN58</f>
        <v>0</v>
      </c>
      <c r="AQ58" s="29" t="s">
        <v>51</v>
      </c>
      <c r="AR58" s="30">
        <v>3100</v>
      </c>
      <c r="AS58" s="61">
        <f>SUM(AS59:AS64)</f>
        <v>0</v>
      </c>
      <c r="AT58" s="61">
        <f t="shared" ref="AT58:AU58" si="179">SUM(AT59:AT64)</f>
        <v>29900</v>
      </c>
      <c r="AU58" s="61">
        <f t="shared" si="179"/>
        <v>0</v>
      </c>
      <c r="AV58" s="47">
        <f t="shared" ref="AV58" si="180">AS58+AT58-AU58</f>
        <v>29900</v>
      </c>
      <c r="AX58" s="29" t="s">
        <v>51</v>
      </c>
      <c r="AY58" s="30">
        <v>3100</v>
      </c>
      <c r="AZ58" s="61">
        <f>SUM(AZ59:AZ64)</f>
        <v>29900</v>
      </c>
      <c r="BA58" s="61">
        <f t="shared" ref="BA58:BB58" si="181">SUM(BA59:BA64)</f>
        <v>0</v>
      </c>
      <c r="BB58" s="61">
        <f t="shared" si="181"/>
        <v>0</v>
      </c>
      <c r="BC58" s="47">
        <f t="shared" ref="BC58" si="182">AZ58+BA58-BB58</f>
        <v>29900</v>
      </c>
      <c r="BE58" s="29" t="s">
        <v>51</v>
      </c>
      <c r="BF58" s="30">
        <v>3100</v>
      </c>
      <c r="BG58" s="61">
        <f>SUM(BG59:BG64)</f>
        <v>29900</v>
      </c>
      <c r="BH58" s="61">
        <f t="shared" ref="BH58:BI58" si="183">SUM(BH59:BH64)</f>
        <v>0</v>
      </c>
      <c r="BI58" s="61">
        <f t="shared" si="183"/>
        <v>0</v>
      </c>
      <c r="BJ58" s="47">
        <f t="shared" ref="BJ58" si="184">BG58+BH58-BI58</f>
        <v>29900</v>
      </c>
      <c r="BL58" s="29" t="s">
        <v>51</v>
      </c>
      <c r="BM58" s="30">
        <v>3100</v>
      </c>
      <c r="BN58" s="61">
        <f>SUM(BN59:BN64)</f>
        <v>29900</v>
      </c>
      <c r="BO58" s="61">
        <f t="shared" ref="BO58:BP58" si="185">SUM(BO59:BO64)</f>
        <v>0</v>
      </c>
      <c r="BP58" s="61">
        <f t="shared" si="185"/>
        <v>0</v>
      </c>
      <c r="BQ58" s="47">
        <f t="shared" ref="BQ58" si="186">BN58+BO58-BP58</f>
        <v>29900</v>
      </c>
      <c r="BS58" s="29" t="s">
        <v>51</v>
      </c>
      <c r="BT58" s="30">
        <v>3100</v>
      </c>
      <c r="BU58" s="61">
        <f>SUM(BU59:BU64)</f>
        <v>29900</v>
      </c>
      <c r="BV58" s="61">
        <f t="shared" ref="BV58:BW58" si="187">SUM(BV59:BV64)</f>
        <v>0</v>
      </c>
      <c r="BW58" s="61">
        <f t="shared" si="187"/>
        <v>0</v>
      </c>
      <c r="BX58" s="47">
        <f t="shared" ref="BX58" si="188">BU58+BV58-BW58</f>
        <v>29900</v>
      </c>
      <c r="BZ58" s="29" t="s">
        <v>51</v>
      </c>
      <c r="CA58" s="30">
        <v>3100</v>
      </c>
      <c r="CB58" s="61">
        <f>SUM(CB59:CB64)</f>
        <v>29900</v>
      </c>
      <c r="CC58" s="61">
        <f t="shared" ref="CC58:CD58" si="189">SUM(CC59:CC64)</f>
        <v>0</v>
      </c>
      <c r="CD58" s="61">
        <f t="shared" si="189"/>
        <v>0</v>
      </c>
      <c r="CE58" s="47">
        <f t="shared" ref="CE58" si="190">CB58+CC58-CD58</f>
        <v>29900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31"/>
        <v>0</v>
      </c>
      <c r="H59" s="21" t="s">
        <v>52</v>
      </c>
      <c r="I59" s="16">
        <v>3110</v>
      </c>
      <c r="J59" s="50">
        <f t="shared" si="60"/>
        <v>0</v>
      </c>
      <c r="K59" s="50"/>
      <c r="L59" s="50"/>
      <c r="M59" s="45">
        <f t="shared" si="132"/>
        <v>0</v>
      </c>
      <c r="O59" s="21" t="s">
        <v>52</v>
      </c>
      <c r="P59" s="16">
        <v>3110</v>
      </c>
      <c r="Q59" s="50">
        <f t="shared" si="61"/>
        <v>0</v>
      </c>
      <c r="R59" s="50"/>
      <c r="S59" s="50"/>
      <c r="T59" s="45">
        <f t="shared" si="133"/>
        <v>0</v>
      </c>
      <c r="U59" s="28"/>
      <c r="V59" s="21" t="s">
        <v>52</v>
      </c>
      <c r="W59" s="16">
        <v>3110</v>
      </c>
      <c r="X59" s="50">
        <f t="shared" si="62"/>
        <v>0</v>
      </c>
      <c r="Y59" s="50"/>
      <c r="Z59" s="50"/>
      <c r="AA59" s="45">
        <f t="shared" si="134"/>
        <v>0</v>
      </c>
      <c r="AB59" s="28"/>
      <c r="AC59" s="21" t="s">
        <v>52</v>
      </c>
      <c r="AD59" s="16">
        <v>3110</v>
      </c>
      <c r="AE59" s="50">
        <f t="shared" si="63"/>
        <v>0</v>
      </c>
      <c r="AF59" s="50"/>
      <c r="AG59" s="50"/>
      <c r="AH59" s="45">
        <f t="shared" si="135"/>
        <v>0</v>
      </c>
      <c r="AJ59" s="21" t="s">
        <v>52</v>
      </c>
      <c r="AK59" s="16">
        <v>3110</v>
      </c>
      <c r="AL59" s="50">
        <f t="shared" si="64"/>
        <v>0</v>
      </c>
      <c r="AM59" s="50"/>
      <c r="AN59" s="50"/>
      <c r="AO59" s="45">
        <f t="shared" si="136"/>
        <v>0</v>
      </c>
      <c r="AQ59" s="21" t="s">
        <v>52</v>
      </c>
      <c r="AR59" s="16">
        <v>3110</v>
      </c>
      <c r="AS59" s="50">
        <f t="shared" si="65"/>
        <v>0</v>
      </c>
      <c r="AT59" s="50"/>
      <c r="AU59" s="50"/>
      <c r="AV59" s="45">
        <f t="shared" si="137"/>
        <v>0</v>
      </c>
      <c r="AX59" s="21" t="s">
        <v>52</v>
      </c>
      <c r="AY59" s="16">
        <v>3110</v>
      </c>
      <c r="AZ59" s="50">
        <f t="shared" si="66"/>
        <v>0</v>
      </c>
      <c r="BA59" s="50"/>
      <c r="BB59" s="50"/>
      <c r="BC59" s="45">
        <f t="shared" si="138"/>
        <v>0</v>
      </c>
      <c r="BE59" s="21" t="s">
        <v>52</v>
      </c>
      <c r="BF59" s="16">
        <v>3110</v>
      </c>
      <c r="BG59" s="50">
        <f t="shared" si="67"/>
        <v>0</v>
      </c>
      <c r="BH59" s="50"/>
      <c r="BI59" s="50"/>
      <c r="BJ59" s="45">
        <f t="shared" si="139"/>
        <v>0</v>
      </c>
      <c r="BL59" s="21" t="s">
        <v>52</v>
      </c>
      <c r="BM59" s="16">
        <v>3110</v>
      </c>
      <c r="BN59" s="50">
        <f t="shared" si="68"/>
        <v>0</v>
      </c>
      <c r="BO59" s="50"/>
      <c r="BP59" s="50"/>
      <c r="BQ59" s="45">
        <f t="shared" si="140"/>
        <v>0</v>
      </c>
      <c r="BS59" s="21" t="s">
        <v>52</v>
      </c>
      <c r="BT59" s="16">
        <v>3110</v>
      </c>
      <c r="BU59" s="50">
        <f t="shared" si="69"/>
        <v>0</v>
      </c>
      <c r="BV59" s="50"/>
      <c r="BW59" s="50"/>
      <c r="BX59" s="45">
        <f t="shared" si="141"/>
        <v>0</v>
      </c>
      <c r="BZ59" s="21" t="s">
        <v>52</v>
      </c>
      <c r="CA59" s="16">
        <v>3110</v>
      </c>
      <c r="CB59" s="50">
        <f t="shared" si="70"/>
        <v>0</v>
      </c>
      <c r="CC59" s="50"/>
      <c r="CD59" s="50"/>
      <c r="CE59" s="45">
        <f t="shared" si="142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31"/>
        <v>0</v>
      </c>
      <c r="H60" s="34" t="s">
        <v>143</v>
      </c>
      <c r="I60" s="16">
        <v>3110</v>
      </c>
      <c r="J60" s="41">
        <f t="shared" si="60"/>
        <v>0</v>
      </c>
      <c r="K60" s="50"/>
      <c r="L60" s="50"/>
      <c r="M60" s="45">
        <f t="shared" si="132"/>
        <v>0</v>
      </c>
      <c r="O60" s="34" t="s">
        <v>143</v>
      </c>
      <c r="P60" s="16">
        <v>3110</v>
      </c>
      <c r="Q60" s="41">
        <f t="shared" si="61"/>
        <v>0</v>
      </c>
      <c r="R60" s="50"/>
      <c r="S60" s="50"/>
      <c r="T60" s="45">
        <f t="shared" si="133"/>
        <v>0</v>
      </c>
      <c r="V60" s="34" t="s">
        <v>143</v>
      </c>
      <c r="W60" s="16">
        <v>3110</v>
      </c>
      <c r="X60" s="41">
        <f t="shared" si="62"/>
        <v>0</v>
      </c>
      <c r="Y60" s="50"/>
      <c r="Z60" s="50"/>
      <c r="AA60" s="45">
        <f t="shared" si="134"/>
        <v>0</v>
      </c>
      <c r="AC60" s="34" t="s">
        <v>143</v>
      </c>
      <c r="AD60" s="16">
        <v>3110</v>
      </c>
      <c r="AE60" s="41">
        <f t="shared" si="63"/>
        <v>0</v>
      </c>
      <c r="AF60" s="50"/>
      <c r="AG60" s="50"/>
      <c r="AH60" s="45">
        <f t="shared" si="135"/>
        <v>0</v>
      </c>
      <c r="AJ60" s="34" t="s">
        <v>143</v>
      </c>
      <c r="AK60" s="16">
        <v>3110</v>
      </c>
      <c r="AL60" s="41">
        <f t="shared" si="64"/>
        <v>0</v>
      </c>
      <c r="AM60" s="50"/>
      <c r="AN60" s="50"/>
      <c r="AO60" s="45">
        <f t="shared" si="136"/>
        <v>0</v>
      </c>
      <c r="AQ60" s="34" t="s">
        <v>143</v>
      </c>
      <c r="AR60" s="16">
        <v>3110</v>
      </c>
      <c r="AS60" s="41">
        <f t="shared" si="65"/>
        <v>0</v>
      </c>
      <c r="AT60" s="50">
        <v>29900</v>
      </c>
      <c r="AU60" s="50"/>
      <c r="AV60" s="45">
        <f t="shared" si="137"/>
        <v>29900</v>
      </c>
      <c r="AX60" s="34" t="s">
        <v>143</v>
      </c>
      <c r="AY60" s="16">
        <v>3110</v>
      </c>
      <c r="AZ60" s="41">
        <f t="shared" si="66"/>
        <v>29900</v>
      </c>
      <c r="BA60" s="50"/>
      <c r="BB60" s="50"/>
      <c r="BC60" s="45">
        <f t="shared" si="138"/>
        <v>29900</v>
      </c>
      <c r="BE60" s="34" t="s">
        <v>143</v>
      </c>
      <c r="BF60" s="16">
        <v>3110</v>
      </c>
      <c r="BG60" s="41">
        <f t="shared" si="67"/>
        <v>29900</v>
      </c>
      <c r="BH60" s="50"/>
      <c r="BI60" s="50"/>
      <c r="BJ60" s="45">
        <f t="shared" si="139"/>
        <v>29900</v>
      </c>
      <c r="BL60" s="34" t="s">
        <v>143</v>
      </c>
      <c r="BM60" s="16">
        <v>3110</v>
      </c>
      <c r="BN60" s="41">
        <f t="shared" si="68"/>
        <v>29900</v>
      </c>
      <c r="BO60" s="50"/>
      <c r="BP60" s="50"/>
      <c r="BQ60" s="45">
        <f t="shared" si="140"/>
        <v>29900</v>
      </c>
      <c r="BS60" s="34" t="s">
        <v>143</v>
      </c>
      <c r="BT60" s="16">
        <v>3110</v>
      </c>
      <c r="BU60" s="41">
        <f t="shared" si="69"/>
        <v>29900</v>
      </c>
      <c r="BV60" s="50"/>
      <c r="BW60" s="50"/>
      <c r="BX60" s="45">
        <f t="shared" si="141"/>
        <v>29900</v>
      </c>
      <c r="BZ60" s="34" t="s">
        <v>143</v>
      </c>
      <c r="CA60" s="16">
        <v>3110</v>
      </c>
      <c r="CB60" s="41">
        <f t="shared" si="70"/>
        <v>29900</v>
      </c>
      <c r="CC60" s="50"/>
      <c r="CD60" s="50"/>
      <c r="CE60" s="45">
        <f t="shared" si="142"/>
        <v>29900</v>
      </c>
    </row>
    <row r="61" spans="1:83" s="88" customFormat="1" ht="15.75" customHeight="1" thickBot="1">
      <c r="A61" s="34" t="s">
        <v>144</v>
      </c>
      <c r="B61" s="16">
        <v>3110</v>
      </c>
      <c r="C61" s="50"/>
      <c r="D61" s="50"/>
      <c r="E61" s="50"/>
      <c r="F61" s="45">
        <f t="shared" si="131"/>
        <v>0</v>
      </c>
      <c r="H61" s="34" t="s">
        <v>144</v>
      </c>
      <c r="I61" s="16">
        <v>3110</v>
      </c>
      <c r="J61" s="41">
        <f t="shared" si="60"/>
        <v>0</v>
      </c>
      <c r="K61" s="50"/>
      <c r="L61" s="50"/>
      <c r="M61" s="45">
        <f t="shared" si="132"/>
        <v>0</v>
      </c>
      <c r="O61" s="34" t="s">
        <v>144</v>
      </c>
      <c r="P61" s="16">
        <v>3110</v>
      </c>
      <c r="Q61" s="41">
        <f t="shared" si="61"/>
        <v>0</v>
      </c>
      <c r="R61" s="50"/>
      <c r="S61" s="50"/>
      <c r="T61" s="45">
        <f t="shared" si="133"/>
        <v>0</v>
      </c>
      <c r="V61" s="34" t="s">
        <v>144</v>
      </c>
      <c r="W61" s="16">
        <v>3110</v>
      </c>
      <c r="X61" s="41">
        <f t="shared" si="62"/>
        <v>0</v>
      </c>
      <c r="Y61" s="50"/>
      <c r="Z61" s="50"/>
      <c r="AA61" s="45">
        <f t="shared" si="134"/>
        <v>0</v>
      </c>
      <c r="AC61" s="34" t="s">
        <v>144</v>
      </c>
      <c r="AD61" s="16">
        <v>3110</v>
      </c>
      <c r="AE61" s="41">
        <f t="shared" si="63"/>
        <v>0</v>
      </c>
      <c r="AF61" s="50"/>
      <c r="AG61" s="50"/>
      <c r="AH61" s="45">
        <f t="shared" si="135"/>
        <v>0</v>
      </c>
      <c r="AJ61" s="34" t="s">
        <v>144</v>
      </c>
      <c r="AK61" s="16">
        <v>3110</v>
      </c>
      <c r="AL61" s="41">
        <f t="shared" si="64"/>
        <v>0</v>
      </c>
      <c r="AM61" s="50"/>
      <c r="AN61" s="50"/>
      <c r="AO61" s="45">
        <f t="shared" si="136"/>
        <v>0</v>
      </c>
      <c r="AQ61" s="34" t="s">
        <v>144</v>
      </c>
      <c r="AR61" s="16">
        <v>3110</v>
      </c>
      <c r="AS61" s="41">
        <f t="shared" si="65"/>
        <v>0</v>
      </c>
      <c r="AT61" s="50"/>
      <c r="AU61" s="50"/>
      <c r="AV61" s="45">
        <f t="shared" si="137"/>
        <v>0</v>
      </c>
      <c r="AX61" s="34" t="s">
        <v>144</v>
      </c>
      <c r="AY61" s="16">
        <v>3110</v>
      </c>
      <c r="AZ61" s="41">
        <f t="shared" si="66"/>
        <v>0</v>
      </c>
      <c r="BA61" s="50"/>
      <c r="BB61" s="50"/>
      <c r="BC61" s="45">
        <f t="shared" si="138"/>
        <v>0</v>
      </c>
      <c r="BE61" s="34" t="s">
        <v>144</v>
      </c>
      <c r="BF61" s="16">
        <v>3110</v>
      </c>
      <c r="BG61" s="41">
        <f t="shared" si="67"/>
        <v>0</v>
      </c>
      <c r="BH61" s="50"/>
      <c r="BI61" s="50"/>
      <c r="BJ61" s="45">
        <f t="shared" si="139"/>
        <v>0</v>
      </c>
      <c r="BL61" s="34" t="s">
        <v>144</v>
      </c>
      <c r="BM61" s="16">
        <v>3110</v>
      </c>
      <c r="BN61" s="41">
        <f t="shared" si="68"/>
        <v>0</v>
      </c>
      <c r="BO61" s="50"/>
      <c r="BP61" s="50"/>
      <c r="BQ61" s="45">
        <f t="shared" si="140"/>
        <v>0</v>
      </c>
      <c r="BS61" s="34" t="s">
        <v>144</v>
      </c>
      <c r="BT61" s="16">
        <v>3110</v>
      </c>
      <c r="BU61" s="41">
        <f t="shared" si="69"/>
        <v>0</v>
      </c>
      <c r="BV61" s="50"/>
      <c r="BW61" s="50"/>
      <c r="BX61" s="45">
        <f t="shared" si="141"/>
        <v>0</v>
      </c>
      <c r="BZ61" s="34" t="s">
        <v>144</v>
      </c>
      <c r="CA61" s="16">
        <v>3110</v>
      </c>
      <c r="CB61" s="41">
        <f t="shared" si="70"/>
        <v>0</v>
      </c>
      <c r="CC61" s="50"/>
      <c r="CD61" s="50"/>
      <c r="CE61" s="45">
        <f t="shared" si="142"/>
        <v>0</v>
      </c>
    </row>
    <row r="62" spans="1:83" s="88" customFormat="1" ht="15.75" customHeight="1" thickBot="1">
      <c r="A62" s="34" t="s">
        <v>145</v>
      </c>
      <c r="B62" s="16">
        <v>3110</v>
      </c>
      <c r="C62" s="50"/>
      <c r="D62" s="50"/>
      <c r="E62" s="50"/>
      <c r="F62" s="45">
        <f t="shared" si="131"/>
        <v>0</v>
      </c>
      <c r="H62" s="34" t="s">
        <v>145</v>
      </c>
      <c r="I62" s="16">
        <v>3110</v>
      </c>
      <c r="J62" s="41">
        <f t="shared" si="60"/>
        <v>0</v>
      </c>
      <c r="K62" s="50"/>
      <c r="L62" s="50"/>
      <c r="M62" s="45">
        <f t="shared" si="132"/>
        <v>0</v>
      </c>
      <c r="O62" s="34" t="s">
        <v>145</v>
      </c>
      <c r="P62" s="16">
        <v>3110</v>
      </c>
      <c r="Q62" s="41">
        <f t="shared" si="61"/>
        <v>0</v>
      </c>
      <c r="R62" s="50"/>
      <c r="S62" s="50"/>
      <c r="T62" s="45">
        <f t="shared" si="133"/>
        <v>0</v>
      </c>
      <c r="V62" s="34" t="s">
        <v>145</v>
      </c>
      <c r="W62" s="16">
        <v>3110</v>
      </c>
      <c r="X62" s="41">
        <f t="shared" si="62"/>
        <v>0</v>
      </c>
      <c r="Y62" s="50"/>
      <c r="Z62" s="50"/>
      <c r="AA62" s="45">
        <f t="shared" si="134"/>
        <v>0</v>
      </c>
      <c r="AC62" s="34" t="s">
        <v>145</v>
      </c>
      <c r="AD62" s="16">
        <v>3110</v>
      </c>
      <c r="AE62" s="41">
        <f t="shared" si="63"/>
        <v>0</v>
      </c>
      <c r="AF62" s="50"/>
      <c r="AG62" s="50"/>
      <c r="AH62" s="45">
        <f t="shared" si="135"/>
        <v>0</v>
      </c>
      <c r="AJ62" s="34" t="s">
        <v>145</v>
      </c>
      <c r="AK62" s="16">
        <v>3110</v>
      </c>
      <c r="AL62" s="41">
        <f t="shared" si="64"/>
        <v>0</v>
      </c>
      <c r="AM62" s="50"/>
      <c r="AN62" s="50"/>
      <c r="AO62" s="45">
        <f t="shared" si="136"/>
        <v>0</v>
      </c>
      <c r="AQ62" s="34" t="s">
        <v>145</v>
      </c>
      <c r="AR62" s="16">
        <v>3110</v>
      </c>
      <c r="AS62" s="41">
        <f t="shared" si="65"/>
        <v>0</v>
      </c>
      <c r="AT62" s="50"/>
      <c r="AU62" s="50"/>
      <c r="AV62" s="45">
        <f t="shared" si="137"/>
        <v>0</v>
      </c>
      <c r="AX62" s="34" t="s">
        <v>145</v>
      </c>
      <c r="AY62" s="16">
        <v>3110</v>
      </c>
      <c r="AZ62" s="41">
        <f t="shared" si="66"/>
        <v>0</v>
      </c>
      <c r="BA62" s="50"/>
      <c r="BB62" s="50"/>
      <c r="BC62" s="45">
        <f t="shared" si="138"/>
        <v>0</v>
      </c>
      <c r="BE62" s="34" t="s">
        <v>145</v>
      </c>
      <c r="BF62" s="16">
        <v>3110</v>
      </c>
      <c r="BG62" s="41">
        <f t="shared" si="67"/>
        <v>0</v>
      </c>
      <c r="BH62" s="50"/>
      <c r="BI62" s="50"/>
      <c r="BJ62" s="45">
        <f t="shared" si="139"/>
        <v>0</v>
      </c>
      <c r="BL62" s="34" t="s">
        <v>145</v>
      </c>
      <c r="BM62" s="16">
        <v>3110</v>
      </c>
      <c r="BN62" s="41">
        <f t="shared" si="68"/>
        <v>0</v>
      </c>
      <c r="BO62" s="50"/>
      <c r="BP62" s="50"/>
      <c r="BQ62" s="45">
        <f t="shared" si="140"/>
        <v>0</v>
      </c>
      <c r="BS62" s="34" t="s">
        <v>145</v>
      </c>
      <c r="BT62" s="16">
        <v>3110</v>
      </c>
      <c r="BU62" s="41">
        <f t="shared" si="69"/>
        <v>0</v>
      </c>
      <c r="BV62" s="50"/>
      <c r="BW62" s="50"/>
      <c r="BX62" s="45">
        <f t="shared" si="141"/>
        <v>0</v>
      </c>
      <c r="BZ62" s="34" t="s">
        <v>145</v>
      </c>
      <c r="CA62" s="16">
        <v>3110</v>
      </c>
      <c r="CB62" s="41">
        <f t="shared" si="70"/>
        <v>0</v>
      </c>
      <c r="CC62" s="50"/>
      <c r="CD62" s="50"/>
      <c r="CE62" s="45">
        <f t="shared" si="142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31"/>
        <v>0</v>
      </c>
      <c r="H63" s="21" t="s">
        <v>53</v>
      </c>
      <c r="I63" s="16">
        <v>3120</v>
      </c>
      <c r="J63" s="50">
        <f t="shared" si="60"/>
        <v>0</v>
      </c>
      <c r="K63" s="50"/>
      <c r="L63" s="50"/>
      <c r="M63" s="45">
        <f t="shared" si="132"/>
        <v>0</v>
      </c>
      <c r="O63" s="21" t="s">
        <v>53</v>
      </c>
      <c r="P63" s="16">
        <v>3120</v>
      </c>
      <c r="Q63" s="50">
        <f t="shared" si="61"/>
        <v>0</v>
      </c>
      <c r="R63" s="50"/>
      <c r="S63" s="50"/>
      <c r="T63" s="45">
        <f t="shared" si="133"/>
        <v>0</v>
      </c>
      <c r="U63" s="28"/>
      <c r="V63" s="21" t="s">
        <v>53</v>
      </c>
      <c r="W63" s="16">
        <v>3120</v>
      </c>
      <c r="X63" s="50">
        <f t="shared" si="62"/>
        <v>0</v>
      </c>
      <c r="Y63" s="50"/>
      <c r="Z63" s="50"/>
      <c r="AA63" s="45">
        <f t="shared" si="134"/>
        <v>0</v>
      </c>
      <c r="AB63" s="28"/>
      <c r="AC63" s="21" t="s">
        <v>53</v>
      </c>
      <c r="AD63" s="16">
        <v>3120</v>
      </c>
      <c r="AE63" s="50">
        <f t="shared" si="63"/>
        <v>0</v>
      </c>
      <c r="AF63" s="50"/>
      <c r="AG63" s="50"/>
      <c r="AH63" s="45">
        <f t="shared" si="135"/>
        <v>0</v>
      </c>
      <c r="AJ63" s="21" t="s">
        <v>53</v>
      </c>
      <c r="AK63" s="16">
        <v>3120</v>
      </c>
      <c r="AL63" s="50">
        <f t="shared" si="64"/>
        <v>0</v>
      </c>
      <c r="AM63" s="50"/>
      <c r="AN63" s="50"/>
      <c r="AO63" s="45">
        <f t="shared" si="136"/>
        <v>0</v>
      </c>
      <c r="AQ63" s="21" t="s">
        <v>53</v>
      </c>
      <c r="AR63" s="16">
        <v>3120</v>
      </c>
      <c r="AS63" s="50">
        <f t="shared" si="65"/>
        <v>0</v>
      </c>
      <c r="AT63" s="50"/>
      <c r="AU63" s="50"/>
      <c r="AV63" s="45">
        <f t="shared" si="137"/>
        <v>0</v>
      </c>
      <c r="AX63" s="21" t="s">
        <v>53</v>
      </c>
      <c r="AY63" s="16">
        <v>3120</v>
      </c>
      <c r="AZ63" s="50">
        <f t="shared" si="66"/>
        <v>0</v>
      </c>
      <c r="BA63" s="50"/>
      <c r="BB63" s="50"/>
      <c r="BC63" s="45">
        <f t="shared" si="138"/>
        <v>0</v>
      </c>
      <c r="BE63" s="21" t="s">
        <v>53</v>
      </c>
      <c r="BF63" s="16">
        <v>3120</v>
      </c>
      <c r="BG63" s="50">
        <f t="shared" si="67"/>
        <v>0</v>
      </c>
      <c r="BH63" s="50"/>
      <c r="BI63" s="50"/>
      <c r="BJ63" s="45">
        <f t="shared" si="139"/>
        <v>0</v>
      </c>
      <c r="BL63" s="21" t="s">
        <v>53</v>
      </c>
      <c r="BM63" s="16">
        <v>3120</v>
      </c>
      <c r="BN63" s="50">
        <f t="shared" si="68"/>
        <v>0</v>
      </c>
      <c r="BO63" s="50"/>
      <c r="BP63" s="50"/>
      <c r="BQ63" s="45">
        <f t="shared" si="140"/>
        <v>0</v>
      </c>
      <c r="BS63" s="21" t="s">
        <v>53</v>
      </c>
      <c r="BT63" s="16">
        <v>3120</v>
      </c>
      <c r="BU63" s="50">
        <f t="shared" si="69"/>
        <v>0</v>
      </c>
      <c r="BV63" s="50"/>
      <c r="BW63" s="50"/>
      <c r="BX63" s="45">
        <f t="shared" si="141"/>
        <v>0</v>
      </c>
      <c r="BZ63" s="21" t="s">
        <v>53</v>
      </c>
      <c r="CA63" s="16">
        <v>3120</v>
      </c>
      <c r="CB63" s="50">
        <f t="shared" si="70"/>
        <v>0</v>
      </c>
      <c r="CC63" s="50"/>
      <c r="CD63" s="50"/>
      <c r="CE63" s="45">
        <f t="shared" si="142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31"/>
        <v>0</v>
      </c>
      <c r="H64" s="21" t="s">
        <v>54</v>
      </c>
      <c r="I64" s="16">
        <v>3130</v>
      </c>
      <c r="J64" s="50">
        <f t="shared" si="60"/>
        <v>0</v>
      </c>
      <c r="K64" s="50"/>
      <c r="L64" s="50"/>
      <c r="M64" s="45">
        <f t="shared" si="132"/>
        <v>0</v>
      </c>
      <c r="O64" s="21" t="s">
        <v>54</v>
      </c>
      <c r="P64" s="16">
        <v>3130</v>
      </c>
      <c r="Q64" s="50">
        <f t="shared" si="61"/>
        <v>0</v>
      </c>
      <c r="R64" s="50"/>
      <c r="S64" s="50"/>
      <c r="T64" s="45">
        <f t="shared" si="133"/>
        <v>0</v>
      </c>
      <c r="U64" s="28"/>
      <c r="V64" s="21" t="s">
        <v>54</v>
      </c>
      <c r="W64" s="16">
        <v>3130</v>
      </c>
      <c r="X64" s="50">
        <f t="shared" si="62"/>
        <v>0</v>
      </c>
      <c r="Y64" s="50"/>
      <c r="Z64" s="50"/>
      <c r="AA64" s="45">
        <f t="shared" si="134"/>
        <v>0</v>
      </c>
      <c r="AB64" s="28"/>
      <c r="AC64" s="21" t="s">
        <v>54</v>
      </c>
      <c r="AD64" s="16">
        <v>3130</v>
      </c>
      <c r="AE64" s="50">
        <f t="shared" si="63"/>
        <v>0</v>
      </c>
      <c r="AF64" s="50"/>
      <c r="AG64" s="50"/>
      <c r="AH64" s="45">
        <f t="shared" si="135"/>
        <v>0</v>
      </c>
      <c r="AJ64" s="21" t="s">
        <v>54</v>
      </c>
      <c r="AK64" s="16">
        <v>3130</v>
      </c>
      <c r="AL64" s="50">
        <f t="shared" si="64"/>
        <v>0</v>
      </c>
      <c r="AM64" s="50"/>
      <c r="AN64" s="50"/>
      <c r="AO64" s="45">
        <f t="shared" si="136"/>
        <v>0</v>
      </c>
      <c r="AQ64" s="21" t="s">
        <v>54</v>
      </c>
      <c r="AR64" s="16">
        <v>3130</v>
      </c>
      <c r="AS64" s="50">
        <f t="shared" si="65"/>
        <v>0</v>
      </c>
      <c r="AT64" s="50"/>
      <c r="AU64" s="50"/>
      <c r="AV64" s="45">
        <f t="shared" si="137"/>
        <v>0</v>
      </c>
      <c r="AX64" s="21" t="s">
        <v>54</v>
      </c>
      <c r="AY64" s="16">
        <v>3130</v>
      </c>
      <c r="AZ64" s="50">
        <f t="shared" si="66"/>
        <v>0</v>
      </c>
      <c r="BA64" s="50"/>
      <c r="BB64" s="50"/>
      <c r="BC64" s="45">
        <f t="shared" si="138"/>
        <v>0</v>
      </c>
      <c r="BE64" s="21" t="s">
        <v>54</v>
      </c>
      <c r="BF64" s="16">
        <v>3130</v>
      </c>
      <c r="BG64" s="50">
        <f t="shared" si="67"/>
        <v>0</v>
      </c>
      <c r="BH64" s="50"/>
      <c r="BI64" s="50"/>
      <c r="BJ64" s="45">
        <f t="shared" si="139"/>
        <v>0</v>
      </c>
      <c r="BL64" s="21" t="s">
        <v>54</v>
      </c>
      <c r="BM64" s="16">
        <v>3130</v>
      </c>
      <c r="BN64" s="50">
        <f t="shared" si="68"/>
        <v>0</v>
      </c>
      <c r="BO64" s="50"/>
      <c r="BP64" s="50"/>
      <c r="BQ64" s="45">
        <f t="shared" si="140"/>
        <v>0</v>
      </c>
      <c r="BS64" s="21" t="s">
        <v>54</v>
      </c>
      <c r="BT64" s="16">
        <v>3130</v>
      </c>
      <c r="BU64" s="50">
        <f t="shared" si="69"/>
        <v>0</v>
      </c>
      <c r="BV64" s="50"/>
      <c r="BW64" s="50"/>
      <c r="BX64" s="45">
        <f t="shared" si="141"/>
        <v>0</v>
      </c>
      <c r="BZ64" s="21" t="s">
        <v>54</v>
      </c>
      <c r="CA64" s="16">
        <v>3130</v>
      </c>
      <c r="CB64" s="50">
        <f t="shared" si="70"/>
        <v>0</v>
      </c>
      <c r="CC64" s="50"/>
      <c r="CD64" s="50"/>
      <c r="CE64" s="45">
        <f t="shared" si="142"/>
        <v>0</v>
      </c>
    </row>
    <row r="65" spans="1:1" s="27" customFormat="1" ht="15.75" customHeight="1">
      <c r="A65" s="18"/>
    </row>
    <row r="66" spans="1:1" s="27" customFormat="1" ht="63" customHeight="1"/>
    <row r="67" spans="1:1" s="27" customFormat="1" ht="15.75" customHeight="1"/>
    <row r="68" spans="1:1" s="27" customFormat="1" ht="15.75" customHeight="1"/>
    <row r="69" spans="1:1" s="27" customFormat="1" ht="36" customHeight="1"/>
    <row r="70" spans="1:1" s="27" customFormat="1" ht="15.75" customHeight="1"/>
    <row r="71" spans="1:1" s="27" customFormat="1" ht="15.75" customHeight="1"/>
    <row r="72" spans="1:1" s="32" customFormat="1" ht="15.75" customHeight="1"/>
    <row r="73" spans="1:1" s="32" customFormat="1" ht="15.75" customHeight="1"/>
    <row r="74" spans="1:1" s="32" customFormat="1" ht="15.75" customHeight="1"/>
    <row r="75" spans="1:1" s="27" customFormat="1" ht="15.75" customHeight="1"/>
    <row r="76" spans="1:1" s="27" customFormat="1" ht="15.75" customHeight="1"/>
    <row r="77" spans="1:1" s="27" customFormat="1" ht="15.75" customHeight="1"/>
    <row r="78" spans="1:1" s="27" customFormat="1" ht="15.75" customHeight="1"/>
    <row r="79" spans="1:1" s="27" customFormat="1"/>
    <row r="80" spans="1:1" s="27" customFormat="1" ht="15.75" customHeight="1"/>
    <row r="81" spans="22:29" s="27" customFormat="1" ht="15.75" customHeight="1"/>
    <row r="82" spans="22:29" s="27" customFormat="1" ht="15.75" customHeight="1"/>
    <row r="83" spans="22:29" s="27" customFormat="1" ht="15.75" customHeight="1"/>
    <row r="84" spans="22:29" s="27" customFormat="1" ht="15.75" customHeight="1"/>
    <row r="85" spans="22:29" s="27" customFormat="1" ht="15.75" customHeight="1"/>
    <row r="86" spans="22:29" s="27" customFormat="1" ht="15.75" customHeight="1"/>
    <row r="87" spans="22:29" s="27" customFormat="1" ht="15.75" customHeight="1"/>
    <row r="88" spans="22:29" s="27" customFormat="1" ht="15.75" customHeight="1"/>
    <row r="89" spans="22:29" s="27" customFormat="1" ht="15.75" customHeight="1"/>
    <row r="90" spans="22:29" s="27" customFormat="1" ht="15.75" customHeight="1"/>
    <row r="91" spans="22:29" s="27" customFormat="1" ht="15.75" customHeight="1"/>
    <row r="92" spans="22:29" s="27" customFormat="1" ht="15.75" customHeight="1"/>
    <row r="93" spans="22:29" s="27" customFormat="1" ht="15.75" customHeight="1"/>
    <row r="94" spans="22:29" s="27" customFormat="1" ht="15.75" customHeight="1"/>
    <row r="95" spans="22:29" s="27" customFormat="1" ht="15.75" customHeight="1">
      <c r="V95"/>
      <c r="W95"/>
      <c r="X95"/>
      <c r="Y95"/>
      <c r="Z95"/>
      <c r="AA95"/>
      <c r="AB95"/>
      <c r="AC95" s="28"/>
    </row>
    <row r="96" spans="22:29" s="27" customFormat="1" ht="15.75" customHeight="1">
      <c r="V96"/>
      <c r="W96"/>
      <c r="X96"/>
      <c r="Y96"/>
      <c r="Z96"/>
      <c r="AA96"/>
      <c r="AB96"/>
      <c r="AC96" s="28"/>
    </row>
    <row r="97" spans="22:29" s="27" customFormat="1" ht="15.75" customHeight="1">
      <c r="V97"/>
      <c r="W97"/>
      <c r="X97"/>
      <c r="Y97"/>
      <c r="Z97"/>
      <c r="AA97"/>
      <c r="AB97"/>
      <c r="AC97" s="28"/>
    </row>
    <row r="98" spans="22:29" s="27" customFormat="1" ht="15.75" customHeight="1">
      <c r="V98"/>
      <c r="W98"/>
      <c r="X98"/>
      <c r="Y98"/>
      <c r="Z98"/>
      <c r="AA98"/>
      <c r="AB98"/>
      <c r="AC98" s="28"/>
    </row>
    <row r="99" spans="22:29" s="27" customFormat="1" ht="15.75" customHeight="1">
      <c r="V99"/>
      <c r="W99"/>
      <c r="X99"/>
      <c r="Y99"/>
      <c r="Z99"/>
      <c r="AA99"/>
      <c r="AB99"/>
      <c r="AC99" s="28"/>
    </row>
    <row r="100" spans="22:29" s="27" customFormat="1" ht="15.75" customHeight="1">
      <c r="V100"/>
      <c r="W100"/>
      <c r="X100"/>
      <c r="Y100"/>
      <c r="Z100"/>
      <c r="AA100"/>
      <c r="AB100"/>
      <c r="AC100" s="28"/>
    </row>
    <row r="101" spans="22:29" s="27" customFormat="1" ht="25.5" customHeight="1">
      <c r="V101"/>
      <c r="W101"/>
      <c r="X101"/>
      <c r="Y101"/>
      <c r="Z101"/>
      <c r="AA101"/>
      <c r="AB101"/>
      <c r="AC101" s="28"/>
    </row>
    <row r="102" spans="22:29" s="27" customFormat="1" ht="15.75" customHeight="1">
      <c r="V102"/>
      <c r="W102"/>
      <c r="X102"/>
      <c r="Y102"/>
      <c r="Z102"/>
      <c r="AA102"/>
      <c r="AB102"/>
      <c r="AC102" s="28"/>
    </row>
    <row r="103" spans="22:29" s="27" customFormat="1" ht="15.75" customHeight="1">
      <c r="V103"/>
      <c r="W103"/>
      <c r="X103"/>
      <c r="Y103"/>
      <c r="Z103"/>
      <c r="AA103"/>
      <c r="AB103"/>
    </row>
    <row r="104" spans="22:29" s="27" customFormat="1">
      <c r="V104"/>
      <c r="W104"/>
      <c r="X104"/>
      <c r="Y104"/>
      <c r="Z104"/>
      <c r="AA104"/>
      <c r="AB104"/>
    </row>
    <row r="105" spans="22:29" s="27" customFormat="1" ht="15.75" customHeight="1">
      <c r="V105"/>
      <c r="W105"/>
      <c r="X105"/>
      <c r="Y105"/>
      <c r="Z105"/>
      <c r="AA105"/>
      <c r="AB105"/>
    </row>
    <row r="106" spans="22:29" s="28" customFormat="1" ht="15.75" customHeight="1">
      <c r="V106"/>
      <c r="W106"/>
      <c r="X106"/>
      <c r="Y106"/>
      <c r="Z106"/>
      <c r="AA106"/>
      <c r="AB106"/>
      <c r="AC106" s="27"/>
    </row>
    <row r="107" spans="22:29" s="28" customFormat="1" ht="36" customHeight="1">
      <c r="V107"/>
      <c r="W107"/>
      <c r="X107"/>
      <c r="Y107"/>
      <c r="Z107"/>
      <c r="AA107"/>
      <c r="AB107"/>
      <c r="AC107" s="27"/>
    </row>
    <row r="108" spans="22:29" s="28" customFormat="1" ht="15.75" customHeight="1">
      <c r="V108"/>
      <c r="W108"/>
      <c r="X108"/>
      <c r="Y108"/>
      <c r="Z108"/>
      <c r="AA108"/>
      <c r="AB108"/>
      <c r="AC108" s="27"/>
    </row>
    <row r="109" spans="22:29" s="28" customFormat="1" ht="15.75" customHeight="1">
      <c r="V109"/>
      <c r="W109"/>
      <c r="X109"/>
      <c r="Y109"/>
      <c r="Z109"/>
      <c r="AA109"/>
      <c r="AB109"/>
      <c r="AC109" s="27"/>
    </row>
    <row r="110" spans="22:29" s="32" customFormat="1" ht="15.75" customHeight="1">
      <c r="V110"/>
      <c r="W110"/>
      <c r="X110"/>
      <c r="Y110"/>
      <c r="Z110"/>
      <c r="AA110"/>
      <c r="AB110"/>
      <c r="AC110" s="27"/>
    </row>
    <row r="111" spans="22:29" s="32" customFormat="1" ht="15.75" customHeight="1">
      <c r="V111"/>
      <c r="W111"/>
      <c r="X111"/>
      <c r="Y111"/>
      <c r="Z111"/>
      <c r="AA111"/>
      <c r="AB111"/>
      <c r="AC111" s="27"/>
    </row>
    <row r="112" spans="22:29" s="32" customFormat="1" ht="15.75" customHeight="1">
      <c r="V112"/>
      <c r="W112"/>
      <c r="X112"/>
      <c r="Y112"/>
      <c r="Z112"/>
      <c r="AA112"/>
      <c r="AB112"/>
      <c r="AC112" s="27"/>
    </row>
    <row r="113" spans="22:29" s="28" customFormat="1" ht="15.75" customHeight="1">
      <c r="V113"/>
      <c r="W113"/>
      <c r="X113"/>
      <c r="Y113"/>
      <c r="Z113"/>
      <c r="AA113"/>
      <c r="AB113"/>
      <c r="AC113" s="27"/>
    </row>
    <row r="114" spans="22:29" s="28" customFormat="1" ht="15.75" customHeight="1">
      <c r="V114"/>
      <c r="W114"/>
      <c r="X114"/>
      <c r="Y114"/>
      <c r="Z114"/>
      <c r="AA114"/>
      <c r="AB114"/>
      <c r="AC114" s="27"/>
    </row>
    <row r="115" spans="22:29" s="28" customFormat="1" ht="15.75" customHeight="1">
      <c r="V115"/>
      <c r="W115"/>
      <c r="X115"/>
      <c r="Y115"/>
      <c r="Z115"/>
      <c r="AA115"/>
      <c r="AB115"/>
      <c r="AC115" s="27"/>
    </row>
    <row r="116" spans="22:29" s="28" customFormat="1" ht="15.75" customHeight="1">
      <c r="V116"/>
      <c r="W116"/>
      <c r="X116"/>
      <c r="Y116"/>
      <c r="Z116"/>
      <c r="AA116"/>
      <c r="AB116"/>
      <c r="AC116" s="27"/>
    </row>
    <row r="117" spans="22:29" s="28" customFormat="1">
      <c r="V117"/>
      <c r="W117"/>
      <c r="X117"/>
      <c r="Y117"/>
      <c r="Z117"/>
      <c r="AA117"/>
      <c r="AB117"/>
      <c r="AC117" s="27"/>
    </row>
    <row r="118" spans="22:29" s="28" customFormat="1" ht="15.75" customHeight="1">
      <c r="V118"/>
      <c r="W118"/>
      <c r="X118"/>
      <c r="Y118"/>
      <c r="Z118"/>
      <c r="AA118"/>
      <c r="AB118"/>
      <c r="AC118" s="27"/>
    </row>
    <row r="119" spans="22:29" s="28" customFormat="1" ht="15.75" customHeight="1">
      <c r="V119"/>
      <c r="W119"/>
      <c r="X119"/>
      <c r="Y119"/>
      <c r="Z119"/>
      <c r="AA119"/>
      <c r="AB119"/>
      <c r="AC119" s="27"/>
    </row>
    <row r="120" spans="22:29" s="28" customFormat="1" ht="15.75" customHeight="1">
      <c r="V120"/>
      <c r="W120"/>
      <c r="X120"/>
      <c r="Y120"/>
      <c r="Z120"/>
      <c r="AA120"/>
      <c r="AB120"/>
      <c r="AC120" s="27"/>
    </row>
    <row r="121" spans="22:29" s="28" customFormat="1" ht="15.75" customHeight="1">
      <c r="V121"/>
      <c r="W121"/>
      <c r="X121"/>
      <c r="Y121"/>
      <c r="Z121"/>
      <c r="AA121"/>
      <c r="AB121"/>
      <c r="AC121" s="27"/>
    </row>
    <row r="122" spans="22:29" s="28" customFormat="1" ht="15.75" customHeight="1">
      <c r="V122"/>
      <c r="W122"/>
      <c r="X122"/>
      <c r="Y122"/>
      <c r="Z122"/>
      <c r="AA122"/>
      <c r="AB122"/>
      <c r="AC122" s="27"/>
    </row>
    <row r="123" spans="22:29" s="28" customFormat="1" ht="15.75" customHeight="1">
      <c r="V123"/>
      <c r="W123"/>
      <c r="X123"/>
      <c r="Y123"/>
      <c r="Z123"/>
      <c r="AA123"/>
      <c r="AB123"/>
      <c r="AC123" s="27"/>
    </row>
    <row r="124" spans="22:29" s="28" customFormat="1" ht="15.75" customHeight="1">
      <c r="V124"/>
      <c r="W124"/>
      <c r="X124"/>
      <c r="Y124"/>
      <c r="Z124"/>
      <c r="AA124"/>
      <c r="AB124"/>
      <c r="AC124" s="27"/>
    </row>
    <row r="125" spans="22:29" s="28" customFormat="1" ht="15.75" customHeight="1">
      <c r="V125"/>
      <c r="W125"/>
      <c r="X125"/>
      <c r="Y125"/>
      <c r="Z125"/>
      <c r="AA125"/>
      <c r="AB125"/>
      <c r="AC125" s="27"/>
    </row>
    <row r="126" spans="22:29" s="28" customFormat="1" ht="15.75" customHeight="1">
      <c r="V126"/>
      <c r="W126"/>
      <c r="X126"/>
      <c r="Y126"/>
      <c r="Z126"/>
      <c r="AA126"/>
      <c r="AB126"/>
      <c r="AC126" s="27"/>
    </row>
    <row r="127" spans="22:29" s="28" customFormat="1" ht="15.75" customHeight="1">
      <c r="V127"/>
      <c r="W127"/>
      <c r="X127"/>
      <c r="Y127"/>
      <c r="Z127"/>
      <c r="AA127"/>
      <c r="AB127"/>
      <c r="AC127"/>
    </row>
    <row r="128" spans="22:29" s="28" customFormat="1" ht="15.75" customHeight="1">
      <c r="V128"/>
      <c r="W128"/>
      <c r="X128"/>
      <c r="Y128"/>
      <c r="Z128"/>
      <c r="AA128"/>
      <c r="AB128"/>
      <c r="AC128"/>
    </row>
    <row r="129" spans="22:29" s="28" customFormat="1" ht="15.75" customHeight="1">
      <c r="V129"/>
      <c r="W129"/>
      <c r="X129"/>
      <c r="Y129"/>
      <c r="Z129"/>
      <c r="AA129"/>
      <c r="AB129"/>
      <c r="AC129"/>
    </row>
    <row r="130" spans="22:29" s="28" customFormat="1" ht="15.75" customHeight="1">
      <c r="V130"/>
      <c r="W130"/>
      <c r="X130"/>
      <c r="Y130"/>
      <c r="Z130"/>
      <c r="AA130"/>
      <c r="AB130"/>
      <c r="AC130"/>
    </row>
    <row r="131" spans="22:29" s="28" customFormat="1" ht="15.75" customHeight="1">
      <c r="V131"/>
      <c r="W131"/>
      <c r="X131"/>
      <c r="Y131"/>
      <c r="Z131"/>
      <c r="AA131"/>
      <c r="AB131"/>
      <c r="AC131"/>
    </row>
    <row r="132" spans="22:29" s="28" customFormat="1" ht="15.75" customHeight="1">
      <c r="V132"/>
      <c r="W132"/>
      <c r="X132"/>
      <c r="Y132"/>
      <c r="Z132"/>
      <c r="AA132"/>
      <c r="AB132"/>
      <c r="AC132"/>
    </row>
    <row r="133" spans="22:29" s="28" customFormat="1" ht="15.75" customHeight="1">
      <c r="V133"/>
      <c r="W133"/>
      <c r="X133"/>
      <c r="Y133"/>
      <c r="Z133"/>
      <c r="AA133"/>
      <c r="AB133"/>
      <c r="AC133"/>
    </row>
    <row r="134" spans="22:29" s="28" customFormat="1" ht="15.75" customHeight="1">
      <c r="V134"/>
      <c r="W134"/>
      <c r="X134"/>
      <c r="Y134"/>
      <c r="Z134"/>
      <c r="AA134"/>
      <c r="AB134"/>
      <c r="AC134"/>
    </row>
    <row r="135" spans="22:29" s="28" customFormat="1" ht="15.75" customHeight="1">
      <c r="V135"/>
      <c r="W135"/>
      <c r="X135"/>
      <c r="Y135"/>
      <c r="Z135"/>
      <c r="AA135"/>
      <c r="AB135"/>
      <c r="AC135"/>
    </row>
    <row r="136" spans="22:29" s="28" customFormat="1" ht="15.75" customHeight="1">
      <c r="V136"/>
      <c r="W136"/>
      <c r="X136"/>
      <c r="Y136"/>
      <c r="Z136"/>
      <c r="AA136"/>
      <c r="AB136"/>
      <c r="AC136"/>
    </row>
    <row r="137" spans="22:29" s="28" customFormat="1" ht="15.75" customHeight="1">
      <c r="V137"/>
      <c r="W137"/>
      <c r="X137"/>
      <c r="Y137"/>
      <c r="Z137"/>
      <c r="AA137"/>
      <c r="AB137"/>
      <c r="AC137"/>
    </row>
    <row r="138" spans="22:29" s="28" customFormat="1" ht="15.75" customHeight="1">
      <c r="V138"/>
      <c r="W138"/>
      <c r="X138"/>
      <c r="Y138"/>
      <c r="Z138"/>
      <c r="AA138"/>
      <c r="AB138"/>
      <c r="AC138"/>
    </row>
    <row r="139" spans="22:29" s="28" customFormat="1" ht="25.5" customHeight="1">
      <c r="V139"/>
      <c r="W139"/>
      <c r="X139"/>
      <c r="Y139"/>
      <c r="Z139"/>
      <c r="AA139"/>
      <c r="AB139"/>
      <c r="AC139"/>
    </row>
    <row r="140" spans="22:29" s="28" customFormat="1" ht="15.75" customHeight="1">
      <c r="V140"/>
      <c r="W140"/>
      <c r="X140"/>
      <c r="Y140"/>
      <c r="Z140"/>
      <c r="AA140"/>
      <c r="AB140"/>
      <c r="AC140"/>
    </row>
    <row r="141" spans="22:29" s="27" customFormat="1" ht="15.75" customHeight="1">
      <c r="V141"/>
      <c r="W141"/>
      <c r="X141"/>
      <c r="Y141"/>
      <c r="Z141"/>
      <c r="AA141"/>
      <c r="AB141"/>
      <c r="AC141"/>
    </row>
    <row r="142" spans="22:29" s="27" customFormat="1">
      <c r="V142"/>
      <c r="W142"/>
      <c r="X142"/>
      <c r="Y142"/>
      <c r="Z142"/>
      <c r="AA142"/>
      <c r="AB142"/>
      <c r="AC142"/>
    </row>
    <row r="143" spans="22:29" s="27" customFormat="1" ht="15.75" customHeight="1">
      <c r="V143"/>
      <c r="W143"/>
      <c r="X143"/>
      <c r="Y143"/>
      <c r="Z143"/>
      <c r="AA143"/>
      <c r="AB143"/>
      <c r="AC143"/>
    </row>
    <row r="144" spans="22:29" s="28" customFormat="1" ht="15.75" customHeight="1">
      <c r="V144"/>
      <c r="W144"/>
      <c r="X144"/>
      <c r="Y144"/>
      <c r="Z144"/>
      <c r="AA144"/>
      <c r="AB144"/>
      <c r="AC144"/>
    </row>
    <row r="145" spans="22:29" s="28" customFormat="1" ht="36" customHeight="1">
      <c r="V145"/>
      <c r="W145"/>
      <c r="X145"/>
      <c r="Y145"/>
      <c r="Z145"/>
      <c r="AA145"/>
      <c r="AB145"/>
      <c r="AC145"/>
    </row>
    <row r="146" spans="22:29" s="28" customFormat="1" ht="15.75" customHeight="1">
      <c r="V146"/>
      <c r="W146"/>
      <c r="X146"/>
      <c r="Y146"/>
      <c r="Z146"/>
      <c r="AA146"/>
      <c r="AB146"/>
      <c r="AC146"/>
    </row>
    <row r="147" spans="22:29" s="28" customFormat="1" ht="15.75" customHeight="1">
      <c r="V147"/>
      <c r="W147"/>
      <c r="X147"/>
      <c r="Y147"/>
      <c r="Z147"/>
      <c r="AA147"/>
      <c r="AB147"/>
      <c r="AC147"/>
    </row>
    <row r="148" spans="22:29" s="32" customFormat="1" ht="15.75" customHeight="1">
      <c r="V148"/>
      <c r="W148"/>
      <c r="X148"/>
      <c r="Y148"/>
      <c r="Z148"/>
      <c r="AA148"/>
      <c r="AB148"/>
      <c r="AC148"/>
    </row>
    <row r="149" spans="22:29" s="32" customFormat="1" ht="15.75" customHeight="1">
      <c r="V149"/>
      <c r="W149"/>
      <c r="X149"/>
      <c r="Y149"/>
      <c r="Z149"/>
      <c r="AA149"/>
      <c r="AB149"/>
      <c r="AC149"/>
    </row>
    <row r="150" spans="22:29" s="32" customFormat="1" ht="15.75" customHeight="1">
      <c r="V150"/>
      <c r="W150"/>
      <c r="X150"/>
      <c r="Y150"/>
      <c r="Z150"/>
      <c r="AA150"/>
      <c r="AB150"/>
      <c r="AC150"/>
    </row>
    <row r="151" spans="22:29" s="28" customFormat="1" ht="15.75" customHeight="1">
      <c r="V151"/>
      <c r="W151"/>
      <c r="X151"/>
      <c r="Y151"/>
      <c r="Z151"/>
      <c r="AA151"/>
      <c r="AB151"/>
      <c r="AC151"/>
    </row>
    <row r="152" spans="22:29" s="28" customFormat="1" ht="15.75" customHeight="1">
      <c r="V152"/>
      <c r="W152"/>
      <c r="X152"/>
      <c r="Y152"/>
      <c r="Z152"/>
      <c r="AA152"/>
      <c r="AB152"/>
      <c r="AC152"/>
    </row>
    <row r="153" spans="22:29" s="28" customFormat="1" ht="15.75" customHeight="1">
      <c r="V153"/>
      <c r="W153"/>
      <c r="X153"/>
      <c r="Y153"/>
      <c r="Z153"/>
      <c r="AA153"/>
      <c r="AB153"/>
      <c r="AC153"/>
    </row>
    <row r="154" spans="22:29" s="28" customFormat="1" ht="15.75" customHeight="1">
      <c r="V154"/>
      <c r="W154"/>
      <c r="X154"/>
      <c r="Y154"/>
      <c r="Z154"/>
      <c r="AA154"/>
      <c r="AB154"/>
      <c r="AC154"/>
    </row>
    <row r="155" spans="22:29" s="28" customFormat="1">
      <c r="V155"/>
      <c r="W155"/>
      <c r="X155"/>
      <c r="Y155"/>
      <c r="Z155"/>
      <c r="AA155"/>
      <c r="AB155"/>
      <c r="AC155"/>
    </row>
    <row r="156" spans="22:29" s="28" customFormat="1" ht="15.75" customHeight="1">
      <c r="V156"/>
      <c r="W156"/>
      <c r="X156"/>
      <c r="Y156"/>
      <c r="Z156"/>
      <c r="AA156"/>
      <c r="AB156"/>
      <c r="AC156"/>
    </row>
    <row r="157" spans="22:29" s="28" customFormat="1" ht="15.75" customHeight="1">
      <c r="V157"/>
      <c r="W157"/>
      <c r="X157"/>
      <c r="Y157"/>
      <c r="Z157"/>
      <c r="AA157"/>
      <c r="AB157"/>
      <c r="AC157"/>
    </row>
    <row r="158" spans="22:29" s="28" customFormat="1" ht="15.75" customHeight="1">
      <c r="V158"/>
      <c r="W158"/>
      <c r="X158"/>
      <c r="Y158"/>
      <c r="Z158"/>
      <c r="AA158"/>
      <c r="AB158"/>
      <c r="AC158"/>
    </row>
    <row r="159" spans="22:29" s="28" customFormat="1" ht="15.75" customHeight="1">
      <c r="V159"/>
      <c r="W159"/>
      <c r="X159"/>
      <c r="Y159"/>
      <c r="Z159"/>
      <c r="AA159"/>
      <c r="AB159"/>
      <c r="AC159"/>
    </row>
    <row r="160" spans="22:29" s="28" customFormat="1" ht="15.75" customHeight="1">
      <c r="V160"/>
      <c r="W160"/>
      <c r="X160"/>
      <c r="Y160"/>
      <c r="Z160"/>
      <c r="AA160"/>
      <c r="AB160"/>
      <c r="AC160"/>
    </row>
    <row r="161" spans="22:29" s="28" customFormat="1" ht="15.75" customHeight="1">
      <c r="V161"/>
      <c r="W161"/>
      <c r="X161"/>
      <c r="Y161"/>
      <c r="Z161"/>
      <c r="AA161"/>
      <c r="AB161"/>
      <c r="AC161"/>
    </row>
    <row r="162" spans="22:29" s="28" customFormat="1" ht="15.75" customHeight="1">
      <c r="V162"/>
      <c r="W162"/>
      <c r="X162"/>
      <c r="Y162"/>
      <c r="Z162"/>
      <c r="AA162"/>
      <c r="AB162"/>
      <c r="AC162"/>
    </row>
    <row r="163" spans="22:29" s="28" customFormat="1" ht="15.75" customHeight="1">
      <c r="V163"/>
      <c r="W163"/>
      <c r="X163"/>
      <c r="Y163"/>
      <c r="Z163"/>
      <c r="AA163"/>
      <c r="AB163"/>
      <c r="AC163"/>
    </row>
    <row r="164" spans="22:29" s="28" customFormat="1" ht="15.75" customHeight="1">
      <c r="V164"/>
      <c r="W164"/>
      <c r="X164"/>
      <c r="Y164"/>
      <c r="Z164"/>
      <c r="AA164"/>
      <c r="AB164"/>
      <c r="AC164"/>
    </row>
    <row r="165" spans="22:29" s="28" customFormat="1" ht="15.75" customHeight="1">
      <c r="V165"/>
      <c r="W165"/>
      <c r="X165"/>
      <c r="Y165"/>
      <c r="Z165"/>
      <c r="AA165"/>
      <c r="AB165"/>
      <c r="AC165"/>
    </row>
    <row r="166" spans="22:29" s="28" customFormat="1" ht="15.75" customHeight="1">
      <c r="V166"/>
      <c r="W166"/>
      <c r="X166"/>
      <c r="Y166"/>
      <c r="Z166"/>
      <c r="AA166"/>
      <c r="AB166"/>
      <c r="AC166"/>
    </row>
    <row r="167" spans="22:29" s="28" customFormat="1" ht="15.75" customHeight="1">
      <c r="V167"/>
      <c r="W167"/>
      <c r="X167"/>
      <c r="Y167"/>
      <c r="Z167"/>
      <c r="AA167"/>
      <c r="AB167"/>
      <c r="AC167"/>
    </row>
    <row r="168" spans="22:29" s="28" customFormat="1" ht="15.75" customHeight="1">
      <c r="V168"/>
      <c r="W168"/>
      <c r="X168"/>
      <c r="Y168"/>
      <c r="Z168"/>
      <c r="AA168"/>
      <c r="AB168"/>
      <c r="AC168"/>
    </row>
    <row r="169" spans="22:29" s="28" customFormat="1" ht="15.75" customHeight="1">
      <c r="V169"/>
      <c r="W169"/>
      <c r="X169"/>
      <c r="Y169"/>
      <c r="Z169"/>
      <c r="AA169"/>
      <c r="AB169"/>
      <c r="AC169"/>
    </row>
    <row r="170" spans="22:29" s="28" customFormat="1" ht="15.75" customHeight="1">
      <c r="V170"/>
      <c r="W170"/>
      <c r="X170"/>
      <c r="Y170"/>
      <c r="Z170"/>
      <c r="AA170"/>
      <c r="AB170"/>
      <c r="AC170"/>
    </row>
    <row r="171" spans="22:29" s="28" customFormat="1" ht="15.75" customHeight="1">
      <c r="V171"/>
      <c r="W171"/>
      <c r="X171"/>
      <c r="Y171"/>
      <c r="Z171"/>
      <c r="AA171"/>
      <c r="AB171"/>
      <c r="AC171"/>
    </row>
    <row r="172" spans="22:29" s="28" customFormat="1" ht="15.75" customHeight="1">
      <c r="V172"/>
      <c r="W172"/>
      <c r="X172"/>
      <c r="Y172"/>
      <c r="Z172"/>
      <c r="AA172"/>
      <c r="AB172"/>
      <c r="AC172"/>
    </row>
    <row r="173" spans="22:29" s="28" customFormat="1" ht="15.75" customHeight="1">
      <c r="V173"/>
      <c r="W173"/>
      <c r="X173"/>
      <c r="Y173"/>
      <c r="Z173"/>
      <c r="AA173"/>
      <c r="AB173"/>
      <c r="AC173"/>
    </row>
    <row r="174" spans="22:29" s="28" customFormat="1" ht="15.75" customHeight="1">
      <c r="V174"/>
      <c r="W174"/>
      <c r="X174"/>
      <c r="Y174"/>
      <c r="Z174"/>
      <c r="AA174"/>
      <c r="AB174"/>
      <c r="AC174"/>
    </row>
    <row r="175" spans="22:29" s="28" customFormat="1" ht="15.75" customHeight="1">
      <c r="V175"/>
      <c r="W175"/>
      <c r="X175"/>
      <c r="Y175"/>
      <c r="Z175"/>
      <c r="AA175"/>
      <c r="AB175"/>
      <c r="AC175"/>
    </row>
    <row r="176" spans="22:29" s="28" customFormat="1" ht="15.75" customHeight="1">
      <c r="V176"/>
      <c r="W176"/>
      <c r="X176"/>
      <c r="Y176"/>
      <c r="Z176"/>
      <c r="AA176"/>
      <c r="AB176"/>
      <c r="AC176"/>
    </row>
    <row r="177" spans="22:29" s="28" customFormat="1" ht="25.5" customHeight="1">
      <c r="V177"/>
      <c r="W177"/>
      <c r="X177"/>
      <c r="Y177"/>
      <c r="Z177"/>
      <c r="AA177"/>
      <c r="AB177"/>
      <c r="AC177"/>
    </row>
    <row r="178" spans="22:29" s="28" customFormat="1" ht="15.75" customHeight="1">
      <c r="V178"/>
      <c r="W178"/>
      <c r="X178"/>
      <c r="Y178"/>
      <c r="Z178"/>
      <c r="AA178"/>
      <c r="AB178"/>
      <c r="AC178"/>
    </row>
    <row r="179" spans="22:29" s="27" customFormat="1" ht="15.75" customHeight="1">
      <c r="V179"/>
      <c r="W179"/>
      <c r="X179"/>
      <c r="Y179"/>
      <c r="Z179"/>
      <c r="AA179"/>
      <c r="AB179"/>
      <c r="AC179"/>
    </row>
    <row r="180" spans="22:29" s="27" customFormat="1">
      <c r="V180"/>
      <c r="W180"/>
      <c r="X180"/>
      <c r="Y180"/>
      <c r="Z180"/>
      <c r="AA180"/>
      <c r="AB180"/>
      <c r="AC180"/>
    </row>
    <row r="181" spans="22:29" s="27" customFormat="1" ht="20.25" customHeight="1">
      <c r="V181"/>
      <c r="W181"/>
      <c r="X181"/>
      <c r="Y181"/>
      <c r="Z181"/>
      <c r="AA181"/>
      <c r="AB181"/>
      <c r="AC181"/>
    </row>
    <row r="182" spans="22:29" s="27" customFormat="1" ht="16.149999999999999" customHeight="1">
      <c r="V182"/>
      <c r="W182"/>
      <c r="X182"/>
      <c r="Y182"/>
      <c r="Z182"/>
      <c r="AA182"/>
      <c r="AB182"/>
      <c r="AC182"/>
    </row>
    <row r="183" spans="22:29" s="27" customFormat="1" ht="48" customHeight="1">
      <c r="V183"/>
      <c r="W183"/>
      <c r="X183"/>
      <c r="Y183"/>
      <c r="Z183"/>
      <c r="AA183"/>
      <c r="AB183"/>
      <c r="AC183"/>
    </row>
    <row r="184" spans="22:29" s="27" customFormat="1" ht="15.75" customHeight="1">
      <c r="V184"/>
      <c r="W184"/>
      <c r="X184"/>
      <c r="Y184"/>
      <c r="Z184"/>
      <c r="AA184"/>
      <c r="AB184"/>
      <c r="AC184"/>
    </row>
    <row r="185" spans="22:29" s="27" customFormat="1" ht="15.75" customHeight="1">
      <c r="V185"/>
      <c r="W185"/>
      <c r="X185"/>
      <c r="Y185"/>
      <c r="Z185"/>
      <c r="AA185"/>
      <c r="AB185"/>
      <c r="AC185"/>
    </row>
    <row r="186" spans="22:29" s="27" customFormat="1" ht="50.45" customHeight="1">
      <c r="V186"/>
      <c r="W186"/>
      <c r="X186"/>
      <c r="Y186"/>
      <c r="Z186"/>
      <c r="AA186"/>
      <c r="AB186"/>
      <c r="AC186"/>
    </row>
    <row r="187" spans="22:29" s="27" customFormat="1" ht="15.75" customHeight="1">
      <c r="V187"/>
      <c r="W187"/>
      <c r="X187"/>
      <c r="Y187"/>
      <c r="Z187"/>
      <c r="AA187"/>
      <c r="AB187"/>
      <c r="AC187"/>
    </row>
    <row r="188" spans="22:29" s="27" customFormat="1" ht="15.75" customHeight="1">
      <c r="V188"/>
      <c r="W188"/>
      <c r="X188"/>
      <c r="Y188"/>
      <c r="Z188"/>
      <c r="AA188"/>
      <c r="AB188"/>
      <c r="AC188"/>
    </row>
    <row r="189" spans="22:29" s="27" customFormat="1" ht="44.45" customHeight="1">
      <c r="V189"/>
      <c r="W189"/>
      <c r="X189"/>
      <c r="Y189"/>
      <c r="Z189"/>
      <c r="AA189"/>
      <c r="AB189"/>
      <c r="AC189"/>
    </row>
    <row r="190" spans="22:29" s="27" customFormat="1" ht="15.75" customHeight="1">
      <c r="V190"/>
      <c r="W190"/>
      <c r="X190"/>
      <c r="Y190"/>
      <c r="Z190"/>
      <c r="AA190"/>
      <c r="AB190"/>
      <c r="AC190"/>
    </row>
    <row r="191" spans="22:29" s="27" customFormat="1" ht="15.75" customHeight="1">
      <c r="V191"/>
      <c r="W191"/>
      <c r="X191"/>
      <c r="Y191"/>
      <c r="Z191"/>
      <c r="AA191"/>
      <c r="AB191"/>
      <c r="AC191"/>
    </row>
    <row r="192" spans="22:29" s="27" customFormat="1" ht="46.9" customHeight="1">
      <c r="V192"/>
      <c r="W192"/>
      <c r="X192"/>
      <c r="Y192"/>
      <c r="Z192"/>
      <c r="AA192"/>
      <c r="AB192"/>
      <c r="AC192"/>
    </row>
    <row r="193" spans="22:29" s="27" customFormat="1" ht="15.75" customHeight="1">
      <c r="V193"/>
      <c r="W193"/>
      <c r="X193"/>
      <c r="Y193"/>
      <c r="Z193"/>
      <c r="AA193"/>
      <c r="AB193"/>
      <c r="AC193"/>
    </row>
    <row r="194" spans="22:29" s="27" customFormat="1" ht="15.75" customHeight="1">
      <c r="V194"/>
      <c r="W194"/>
      <c r="X194"/>
      <c r="Y194"/>
      <c r="Z194"/>
      <c r="AA194"/>
      <c r="AB194"/>
      <c r="AC194"/>
    </row>
    <row r="195" spans="22:29" s="27" customFormat="1" ht="51" customHeight="1">
      <c r="V195"/>
      <c r="W195"/>
      <c r="X195"/>
      <c r="Y195"/>
      <c r="Z195"/>
      <c r="AA195"/>
      <c r="AB195"/>
      <c r="AC195"/>
    </row>
    <row r="196" spans="22:29" s="27" customFormat="1" ht="15.75" customHeight="1">
      <c r="V196"/>
      <c r="W196"/>
      <c r="X196"/>
      <c r="Y196"/>
      <c r="Z196"/>
      <c r="AA196"/>
      <c r="AB196"/>
      <c r="AC196"/>
    </row>
    <row r="197" spans="22:29" s="27" customFormat="1" ht="15.75" customHeight="1">
      <c r="V197"/>
      <c r="W197"/>
      <c r="X197"/>
      <c r="Y197"/>
      <c r="Z197"/>
      <c r="AA197"/>
      <c r="AB197"/>
      <c r="AC197"/>
    </row>
    <row r="198" spans="22:29" s="27" customFormat="1" ht="61.15" customHeight="1">
      <c r="V198"/>
      <c r="W198"/>
      <c r="X198"/>
      <c r="Y198"/>
      <c r="Z198"/>
      <c r="AA198"/>
      <c r="AB198"/>
      <c r="AC198"/>
    </row>
    <row r="199" spans="22:29" s="27" customFormat="1" ht="15.75" customHeight="1">
      <c r="V199"/>
      <c r="W199"/>
      <c r="X199"/>
      <c r="Y199"/>
      <c r="Z199"/>
      <c r="AA199"/>
      <c r="AB199"/>
      <c r="AC199"/>
    </row>
    <row r="200" spans="22:29" s="27" customFormat="1" ht="15.75" customHeight="1">
      <c r="V200"/>
      <c r="W200"/>
      <c r="X200"/>
      <c r="Y200"/>
      <c r="Z200"/>
      <c r="AA200"/>
      <c r="AB200"/>
      <c r="AC200"/>
    </row>
    <row r="201" spans="22:29" s="27" customFormat="1" ht="61.15" customHeight="1">
      <c r="V201"/>
      <c r="W201"/>
      <c r="X201"/>
      <c r="Y201"/>
      <c r="Z201"/>
      <c r="AA201"/>
      <c r="AB201"/>
      <c r="AC201"/>
    </row>
    <row r="202" spans="22:29" s="27" customFormat="1" ht="15.75" customHeight="1">
      <c r="V202"/>
      <c r="W202"/>
      <c r="X202"/>
      <c r="Y202"/>
      <c r="Z202"/>
      <c r="AA202"/>
      <c r="AB202"/>
      <c r="AC202"/>
    </row>
    <row r="203" spans="22:29" ht="15.75" customHeight="1"/>
    <row r="204" spans="22:29" ht="15.75" customHeight="1"/>
    <row r="205" spans="22:29" ht="15.75" customHeight="1"/>
    <row r="206" spans="22:29" ht="15.75" customHeight="1"/>
    <row r="207" spans="22:29" ht="15.75" customHeight="1"/>
    <row r="208" spans="22:2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F762"/>
  <sheetViews>
    <sheetView view="pageBreakPreview" topLeftCell="AF24" zoomScale="96" zoomScaleNormal="80" zoomScaleSheetLayoutView="96" workbookViewId="0">
      <selection activeCell="AK57" sqref="AK5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115</v>
      </c>
      <c r="B8" s="137"/>
      <c r="C8" s="137"/>
      <c r="D8" s="137"/>
      <c r="E8" s="137"/>
      <c r="F8" s="137"/>
      <c r="G8" s="137"/>
      <c r="H8" s="136" t="s">
        <v>115</v>
      </c>
      <c r="I8" s="137"/>
      <c r="J8" s="137"/>
      <c r="K8" s="137"/>
      <c r="L8" s="137"/>
      <c r="M8" s="137"/>
      <c r="N8" s="137"/>
      <c r="O8" s="136" t="s">
        <v>115</v>
      </c>
      <c r="P8" s="137"/>
      <c r="Q8" s="137"/>
      <c r="R8" s="137"/>
      <c r="S8" s="137"/>
      <c r="T8" s="137"/>
      <c r="U8" s="137"/>
      <c r="V8" s="136" t="s">
        <v>115</v>
      </c>
      <c r="W8" s="137"/>
      <c r="X8" s="137"/>
      <c r="Y8" s="137"/>
      <c r="Z8" s="137"/>
      <c r="AA8" s="137"/>
      <c r="AB8" s="137"/>
      <c r="AC8" s="136" t="s">
        <v>115</v>
      </c>
      <c r="AD8" s="137"/>
      <c r="AE8" s="137"/>
      <c r="AF8" s="137"/>
      <c r="AG8" s="137"/>
      <c r="AH8" s="137"/>
      <c r="AI8" s="137"/>
      <c r="AJ8" s="136" t="s">
        <v>115</v>
      </c>
      <c r="AK8" s="137"/>
      <c r="AL8" s="137"/>
      <c r="AM8" s="137"/>
      <c r="AN8" s="137"/>
      <c r="AO8" s="137"/>
      <c r="AP8" s="137"/>
      <c r="AQ8" s="136" t="s">
        <v>115</v>
      </c>
      <c r="AR8" s="137"/>
      <c r="AS8" s="137"/>
      <c r="AT8" s="137"/>
      <c r="AU8" s="137"/>
      <c r="AV8" s="137"/>
      <c r="AW8" s="137"/>
      <c r="AX8" s="136" t="s">
        <v>115</v>
      </c>
      <c r="AY8" s="137"/>
      <c r="AZ8" s="137"/>
      <c r="BA8" s="137"/>
      <c r="BB8" s="137"/>
      <c r="BC8" s="137"/>
      <c r="BD8" s="137"/>
      <c r="BE8" s="136" t="s">
        <v>115</v>
      </c>
      <c r="BF8" s="137"/>
      <c r="BG8" s="137"/>
      <c r="BH8" s="137"/>
      <c r="BI8" s="137"/>
      <c r="BJ8" s="137"/>
      <c r="BK8" s="137"/>
      <c r="BL8" s="136" t="s">
        <v>115</v>
      </c>
      <c r="BM8" s="137"/>
      <c r="BN8" s="137"/>
      <c r="BO8" s="137"/>
      <c r="BP8" s="137"/>
      <c r="BQ8" s="137"/>
      <c r="BR8" s="137"/>
      <c r="BS8" s="136" t="s">
        <v>115</v>
      </c>
      <c r="BT8" s="137"/>
      <c r="BU8" s="137"/>
      <c r="BV8" s="137"/>
      <c r="BW8" s="137"/>
      <c r="BX8" s="137"/>
      <c r="BY8" s="137"/>
      <c r="BZ8" s="136" t="s">
        <v>115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C22+C55</f>
        <v>399505</v>
      </c>
      <c r="D21" s="102">
        <f t="shared" ref="D21:E21" si="0">D22+D57</f>
        <v>0</v>
      </c>
      <c r="E21" s="102">
        <f t="shared" si="0"/>
        <v>0</v>
      </c>
      <c r="F21" s="102">
        <f>C21+D21-E21</f>
        <v>399505</v>
      </c>
      <c r="G21" s="103"/>
      <c r="H21" s="100" t="s">
        <v>28</v>
      </c>
      <c r="I21" s="101" t="s">
        <v>29</v>
      </c>
      <c r="J21" s="102">
        <f>J22+J55</f>
        <v>399505</v>
      </c>
      <c r="K21" s="102">
        <f t="shared" ref="K21:L21" si="1">K22+K57</f>
        <v>0</v>
      </c>
      <c r="L21" s="102">
        <f t="shared" si="1"/>
        <v>0</v>
      </c>
      <c r="M21" s="102">
        <f>J21+K21-L21</f>
        <v>399505</v>
      </c>
      <c r="O21" s="100" t="s">
        <v>28</v>
      </c>
      <c r="P21" s="101" t="s">
        <v>29</v>
      </c>
      <c r="Q21" s="102">
        <f>Q22+Q55</f>
        <v>399505</v>
      </c>
      <c r="R21" s="102">
        <f t="shared" ref="R21:S21" si="2">R22+R57</f>
        <v>0</v>
      </c>
      <c r="S21" s="102">
        <f t="shared" si="2"/>
        <v>0</v>
      </c>
      <c r="T21" s="102">
        <f>Q21+R21-S21</f>
        <v>399505</v>
      </c>
      <c r="V21" s="100" t="s">
        <v>28</v>
      </c>
      <c r="W21" s="101" t="s">
        <v>29</v>
      </c>
      <c r="X21" s="102">
        <f>X22+X55</f>
        <v>399505</v>
      </c>
      <c r="Y21" s="102">
        <f t="shared" ref="Y21:Z21" si="3">Y22+Y57</f>
        <v>0</v>
      </c>
      <c r="Z21" s="102">
        <f t="shared" si="3"/>
        <v>0</v>
      </c>
      <c r="AA21" s="102">
        <f>X21+Y21-Z21</f>
        <v>399505</v>
      </c>
      <c r="AC21" s="100" t="s">
        <v>28</v>
      </c>
      <c r="AD21" s="101" t="s">
        <v>29</v>
      </c>
      <c r="AE21" s="102">
        <f>AE22+AE55</f>
        <v>399505</v>
      </c>
      <c r="AF21" s="102">
        <f t="shared" ref="AF21:AG21" si="4">AF22+AF57</f>
        <v>0</v>
      </c>
      <c r="AG21" s="102">
        <f t="shared" si="4"/>
        <v>350</v>
      </c>
      <c r="AH21" s="102">
        <f>AE21+AF21-AG21</f>
        <v>399155</v>
      </c>
      <c r="AJ21" s="100" t="s">
        <v>28</v>
      </c>
      <c r="AK21" s="101" t="s">
        <v>29</v>
      </c>
      <c r="AL21" s="102">
        <f>AL22+AL55</f>
        <v>399155</v>
      </c>
      <c r="AM21" s="102">
        <f t="shared" ref="AM21:AN21" si="5">AM22+AM57</f>
        <v>0</v>
      </c>
      <c r="AN21" s="102">
        <f t="shared" si="5"/>
        <v>0</v>
      </c>
      <c r="AO21" s="102">
        <f>AL21+AM21-AN21</f>
        <v>399155</v>
      </c>
      <c r="AQ21" s="100" t="s">
        <v>28</v>
      </c>
      <c r="AR21" s="101" t="s">
        <v>29</v>
      </c>
      <c r="AS21" s="102">
        <f>AS22+AS55</f>
        <v>399155</v>
      </c>
      <c r="AT21" s="102">
        <f t="shared" ref="AT21:AU21" si="6">AT22+AT57</f>
        <v>0</v>
      </c>
      <c r="AU21" s="102">
        <f t="shared" si="6"/>
        <v>0</v>
      </c>
      <c r="AV21" s="102">
        <f>AS21+AT21-AU21</f>
        <v>399155</v>
      </c>
      <c r="AX21" s="100" t="s">
        <v>28</v>
      </c>
      <c r="AY21" s="101" t="s">
        <v>29</v>
      </c>
      <c r="AZ21" s="102">
        <f>AZ22+AZ55</f>
        <v>399155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399155</v>
      </c>
      <c r="BE21" s="100" t="s">
        <v>28</v>
      </c>
      <c r="BF21" s="101" t="s">
        <v>29</v>
      </c>
      <c r="BG21" s="102">
        <f>BG22+BG55</f>
        <v>399155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399155</v>
      </c>
      <c r="BL21" s="100" t="s">
        <v>28</v>
      </c>
      <c r="BM21" s="101" t="s">
        <v>29</v>
      </c>
      <c r="BN21" s="102">
        <f>BN22+BN55</f>
        <v>399155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399155</v>
      </c>
      <c r="BS21" s="100" t="s">
        <v>28</v>
      </c>
      <c r="BT21" s="101" t="s">
        <v>29</v>
      </c>
      <c r="BU21" s="102">
        <f>BU22+BU55</f>
        <v>399155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399155</v>
      </c>
      <c r="BZ21" s="100" t="s">
        <v>28</v>
      </c>
      <c r="CA21" s="101" t="s">
        <v>29</v>
      </c>
      <c r="CB21" s="102">
        <f>CB22+CB55</f>
        <v>399155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399155</v>
      </c>
    </row>
    <row r="22" spans="1:84" s="96" customFormat="1" ht="36" customHeight="1" thickBot="1">
      <c r="A22" s="92" t="s">
        <v>121</v>
      </c>
      <c r="B22" s="93">
        <v>2000</v>
      </c>
      <c r="C22" s="94">
        <f>C23+C53</f>
        <v>399505</v>
      </c>
      <c r="D22" s="94">
        <f t="shared" ref="D22:E22" si="12">D23+D55</f>
        <v>0</v>
      </c>
      <c r="E22" s="94">
        <f t="shared" si="12"/>
        <v>0</v>
      </c>
      <c r="F22" s="95">
        <f t="shared" ref="F22:F24" si="13">C22+D22-E22</f>
        <v>399505</v>
      </c>
      <c r="H22" s="92" t="s">
        <v>121</v>
      </c>
      <c r="I22" s="93">
        <v>2000</v>
      </c>
      <c r="J22" s="94">
        <f>J23+J53</f>
        <v>399505</v>
      </c>
      <c r="K22" s="94">
        <f t="shared" ref="K22:L22" si="14">K23+K55</f>
        <v>0</v>
      </c>
      <c r="L22" s="94">
        <f t="shared" si="14"/>
        <v>0</v>
      </c>
      <c r="M22" s="95">
        <f t="shared" ref="M22:M24" si="15">J22+K22-L22</f>
        <v>399505</v>
      </c>
      <c r="O22" s="92" t="s">
        <v>121</v>
      </c>
      <c r="P22" s="93">
        <v>2000</v>
      </c>
      <c r="Q22" s="94">
        <f>Q23+Q53</f>
        <v>399505</v>
      </c>
      <c r="R22" s="94">
        <f t="shared" ref="R22:S22" si="16">R23+R55</f>
        <v>0</v>
      </c>
      <c r="S22" s="94">
        <f t="shared" si="16"/>
        <v>0</v>
      </c>
      <c r="T22" s="95">
        <f t="shared" ref="T22:T24" si="17">Q22+R22-S22</f>
        <v>399505</v>
      </c>
      <c r="V22" s="92" t="s">
        <v>121</v>
      </c>
      <c r="W22" s="93">
        <v>2000</v>
      </c>
      <c r="X22" s="94">
        <f>X23+X53</f>
        <v>399505</v>
      </c>
      <c r="Y22" s="94">
        <f t="shared" ref="Y22:Z22" si="18">Y23+Y55</f>
        <v>0</v>
      </c>
      <c r="Z22" s="94">
        <f t="shared" si="18"/>
        <v>0</v>
      </c>
      <c r="AA22" s="95">
        <f t="shared" ref="AA22:AA24" si="19">X22+Y22-Z22</f>
        <v>399505</v>
      </c>
      <c r="AC22" s="92" t="s">
        <v>121</v>
      </c>
      <c r="AD22" s="93">
        <v>2000</v>
      </c>
      <c r="AE22" s="94">
        <f>AE23+AE53</f>
        <v>399505</v>
      </c>
      <c r="AF22" s="94">
        <f t="shared" ref="AF22:AG22" si="20">AF23+AF55</f>
        <v>0</v>
      </c>
      <c r="AG22" s="94">
        <f t="shared" si="20"/>
        <v>350</v>
      </c>
      <c r="AH22" s="95">
        <f t="shared" ref="AH22:AH24" si="21">AE22+AF22-AG22</f>
        <v>399155</v>
      </c>
      <c r="AJ22" s="92" t="s">
        <v>121</v>
      </c>
      <c r="AK22" s="93">
        <v>2000</v>
      </c>
      <c r="AL22" s="94">
        <f>AL23+AL53</f>
        <v>399155</v>
      </c>
      <c r="AM22" s="94">
        <f t="shared" ref="AM22:AN22" si="22">AM23+AM55</f>
        <v>0</v>
      </c>
      <c r="AN22" s="94">
        <f t="shared" si="22"/>
        <v>0</v>
      </c>
      <c r="AO22" s="95">
        <f t="shared" ref="AO22:AO24" si="23">AL22+AM22-AN22</f>
        <v>399155</v>
      </c>
      <c r="AQ22" s="92" t="s">
        <v>121</v>
      </c>
      <c r="AR22" s="93">
        <v>2000</v>
      </c>
      <c r="AS22" s="94">
        <f>AS23+AS53</f>
        <v>399155</v>
      </c>
      <c r="AT22" s="94">
        <f t="shared" ref="AT22:AU22" si="24">AT23+AT55</f>
        <v>0</v>
      </c>
      <c r="AU22" s="94">
        <f t="shared" si="24"/>
        <v>0</v>
      </c>
      <c r="AV22" s="95">
        <f t="shared" ref="AV22:AV24" si="25">AS22+AT22-AU22</f>
        <v>399155</v>
      </c>
      <c r="AX22" s="92" t="s">
        <v>121</v>
      </c>
      <c r="AY22" s="93">
        <v>2000</v>
      </c>
      <c r="AZ22" s="94">
        <f>AZ23+AZ53</f>
        <v>399155</v>
      </c>
      <c r="BA22" s="94">
        <f t="shared" ref="BA22:BB22" si="26">BA23+BA55</f>
        <v>0</v>
      </c>
      <c r="BB22" s="94">
        <f t="shared" si="26"/>
        <v>0</v>
      </c>
      <c r="BC22" s="95">
        <f t="shared" ref="BC22:BC24" si="27">AZ22+BA22-BB22</f>
        <v>399155</v>
      </c>
      <c r="BE22" s="92" t="s">
        <v>121</v>
      </c>
      <c r="BF22" s="93">
        <v>2000</v>
      </c>
      <c r="BG22" s="94">
        <f>BG23+BG53</f>
        <v>399155</v>
      </c>
      <c r="BH22" s="94">
        <f t="shared" ref="BH22:BI22" si="28">BH23+BH55</f>
        <v>0</v>
      </c>
      <c r="BI22" s="94">
        <f t="shared" si="28"/>
        <v>0</v>
      </c>
      <c r="BJ22" s="95">
        <f t="shared" ref="BJ22:BJ24" si="29">BG22+BH22-BI22</f>
        <v>399155</v>
      </c>
      <c r="BL22" s="92" t="s">
        <v>121</v>
      </c>
      <c r="BM22" s="93">
        <v>2000</v>
      </c>
      <c r="BN22" s="94">
        <f>BN23+BN53</f>
        <v>399155</v>
      </c>
      <c r="BO22" s="94">
        <f t="shared" ref="BO22:BP22" si="30">BO23+BO55</f>
        <v>0</v>
      </c>
      <c r="BP22" s="94">
        <f t="shared" si="30"/>
        <v>0</v>
      </c>
      <c r="BQ22" s="95">
        <f t="shared" ref="BQ22:BQ24" si="31">BN22+BO22-BP22</f>
        <v>399155</v>
      </c>
      <c r="BS22" s="92" t="s">
        <v>121</v>
      </c>
      <c r="BT22" s="93">
        <v>2000</v>
      </c>
      <c r="BU22" s="94">
        <f>BU23+BU53</f>
        <v>399155</v>
      </c>
      <c r="BV22" s="94">
        <f t="shared" ref="BV22:BW22" si="32">BV23+BV55</f>
        <v>0</v>
      </c>
      <c r="BW22" s="94">
        <f t="shared" si="32"/>
        <v>0</v>
      </c>
      <c r="BX22" s="95">
        <f t="shared" ref="BX22:BX24" si="33">BU22+BV22-BW22</f>
        <v>399155</v>
      </c>
      <c r="BZ22" s="92" t="s">
        <v>121</v>
      </c>
      <c r="CA22" s="93">
        <v>2000</v>
      </c>
      <c r="CB22" s="94">
        <f>CB23+CB53</f>
        <v>399155</v>
      </c>
      <c r="CC22" s="94">
        <f t="shared" ref="CC22:CD22" si="34">CC23+CC55</f>
        <v>0</v>
      </c>
      <c r="CD22" s="94">
        <f t="shared" si="34"/>
        <v>0</v>
      </c>
      <c r="CE22" s="95">
        <f t="shared" ref="CE22:CE24" si="35">CB22+CC22-CD22</f>
        <v>399155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C24+C32+C33+C47</f>
        <v>399505</v>
      </c>
      <c r="D23" s="107">
        <f t="shared" ref="D23:E23" si="36">D24+D31+D32+D49</f>
        <v>0</v>
      </c>
      <c r="E23" s="107">
        <f t="shared" si="36"/>
        <v>0</v>
      </c>
      <c r="F23" s="107">
        <f t="shared" si="13"/>
        <v>399505</v>
      </c>
      <c r="H23" s="105" t="s">
        <v>30</v>
      </c>
      <c r="I23" s="106">
        <v>2200</v>
      </c>
      <c r="J23" s="107">
        <f>J24+J32+J33+J47</f>
        <v>399505</v>
      </c>
      <c r="K23" s="107">
        <f t="shared" ref="K23:L23" si="37">K24+K31+K32+K49</f>
        <v>0</v>
      </c>
      <c r="L23" s="107">
        <f t="shared" si="37"/>
        <v>0</v>
      </c>
      <c r="M23" s="107">
        <f t="shared" si="15"/>
        <v>399505</v>
      </c>
      <c r="O23" s="105" t="s">
        <v>30</v>
      </c>
      <c r="P23" s="106">
        <v>2200</v>
      </c>
      <c r="Q23" s="107">
        <f>Q24+Q32+Q33+Q47</f>
        <v>399505</v>
      </c>
      <c r="R23" s="107">
        <f t="shared" ref="R23:S23" si="38">R24+R31+R32+R49</f>
        <v>0</v>
      </c>
      <c r="S23" s="107">
        <f t="shared" si="38"/>
        <v>0</v>
      </c>
      <c r="T23" s="107">
        <f t="shared" si="17"/>
        <v>399505</v>
      </c>
      <c r="V23" s="105" t="s">
        <v>30</v>
      </c>
      <c r="W23" s="106">
        <v>2200</v>
      </c>
      <c r="X23" s="107">
        <f>X24+X32+X33+X47</f>
        <v>399505</v>
      </c>
      <c r="Y23" s="107">
        <f t="shared" ref="Y23:Z23" si="39">Y24+Y31+Y32+Y49</f>
        <v>0</v>
      </c>
      <c r="Z23" s="107">
        <f t="shared" si="39"/>
        <v>0</v>
      </c>
      <c r="AA23" s="107">
        <f t="shared" si="19"/>
        <v>399505</v>
      </c>
      <c r="AC23" s="105" t="s">
        <v>30</v>
      </c>
      <c r="AD23" s="106">
        <v>2200</v>
      </c>
      <c r="AE23" s="107">
        <f>AE24+AE32+AE33+AE47</f>
        <v>399505</v>
      </c>
      <c r="AF23" s="107">
        <f t="shared" ref="AF23:AG23" si="40">AF24+AF31+AF32+AF49</f>
        <v>0</v>
      </c>
      <c r="AG23" s="107">
        <f t="shared" si="40"/>
        <v>350</v>
      </c>
      <c r="AH23" s="107">
        <f t="shared" si="21"/>
        <v>399155</v>
      </c>
      <c r="AJ23" s="105" t="s">
        <v>30</v>
      </c>
      <c r="AK23" s="106">
        <v>2200</v>
      </c>
      <c r="AL23" s="107">
        <f>AL24+AL32+AL33+AL47</f>
        <v>399155</v>
      </c>
      <c r="AM23" s="107">
        <f t="shared" ref="AM23:AN23" si="41">AM24+AM31+AM32+AM49</f>
        <v>0</v>
      </c>
      <c r="AN23" s="107">
        <f t="shared" si="41"/>
        <v>0</v>
      </c>
      <c r="AO23" s="107">
        <f t="shared" si="23"/>
        <v>399155</v>
      </c>
      <c r="AQ23" s="105" t="s">
        <v>30</v>
      </c>
      <c r="AR23" s="106">
        <v>2200</v>
      </c>
      <c r="AS23" s="107">
        <f>AS24+AS32+AS33+AS47</f>
        <v>399155</v>
      </c>
      <c r="AT23" s="107">
        <f t="shared" ref="AT23:AU23" si="42">AT24+AT31+AT32+AT49</f>
        <v>0</v>
      </c>
      <c r="AU23" s="107">
        <f t="shared" si="42"/>
        <v>0</v>
      </c>
      <c r="AV23" s="107">
        <f t="shared" si="25"/>
        <v>399155</v>
      </c>
      <c r="AX23" s="105" t="s">
        <v>30</v>
      </c>
      <c r="AY23" s="106">
        <v>2200</v>
      </c>
      <c r="AZ23" s="107">
        <f>AZ24+AZ32+AZ33+AZ47</f>
        <v>399155</v>
      </c>
      <c r="BA23" s="107">
        <f t="shared" ref="BA23:BB23" si="43">BA24+BA31+BA32+BA49</f>
        <v>0</v>
      </c>
      <c r="BB23" s="107">
        <f t="shared" si="43"/>
        <v>0</v>
      </c>
      <c r="BC23" s="107">
        <f t="shared" si="27"/>
        <v>399155</v>
      </c>
      <c r="BE23" s="105" t="s">
        <v>30</v>
      </c>
      <c r="BF23" s="106">
        <v>2200</v>
      </c>
      <c r="BG23" s="107">
        <f>BG24+BG32+BG33+BG47</f>
        <v>399155</v>
      </c>
      <c r="BH23" s="107">
        <f t="shared" ref="BH23:BI23" si="44">BH24+BH31+BH32+BH49</f>
        <v>0</v>
      </c>
      <c r="BI23" s="107">
        <f t="shared" si="44"/>
        <v>0</v>
      </c>
      <c r="BJ23" s="107">
        <f t="shared" si="29"/>
        <v>399155</v>
      </c>
      <c r="BL23" s="105" t="s">
        <v>30</v>
      </c>
      <c r="BM23" s="106">
        <v>2200</v>
      </c>
      <c r="BN23" s="107">
        <f>BN24+BN32+BN33+BN47</f>
        <v>399155</v>
      </c>
      <c r="BO23" s="107">
        <f t="shared" ref="BO23:BP23" si="45">BO24+BO31+BO32+BO49</f>
        <v>0</v>
      </c>
      <c r="BP23" s="107">
        <f t="shared" si="45"/>
        <v>0</v>
      </c>
      <c r="BQ23" s="107">
        <f t="shared" si="31"/>
        <v>399155</v>
      </c>
      <c r="BS23" s="105" t="s">
        <v>30</v>
      </c>
      <c r="BT23" s="106">
        <v>2200</v>
      </c>
      <c r="BU23" s="107">
        <f>BU24+BU32+BU33+BU47</f>
        <v>399155</v>
      </c>
      <c r="BV23" s="107">
        <f t="shared" ref="BV23:BW23" si="46">BV24+BV31+BV32+BV49</f>
        <v>0</v>
      </c>
      <c r="BW23" s="107">
        <f t="shared" si="46"/>
        <v>0</v>
      </c>
      <c r="BX23" s="107">
        <f t="shared" si="33"/>
        <v>399155</v>
      </c>
      <c r="BZ23" s="105" t="s">
        <v>30</v>
      </c>
      <c r="CA23" s="106">
        <v>2200</v>
      </c>
      <c r="CB23" s="107">
        <f>CB24+CB32+CB33+CB47</f>
        <v>399155</v>
      </c>
      <c r="CC23" s="107">
        <f t="shared" ref="CC23:CD23" si="47">CC24+CC31+CC32+CC49</f>
        <v>0</v>
      </c>
      <c r="CD23" s="107">
        <f t="shared" si="47"/>
        <v>0</v>
      </c>
      <c r="CE23" s="107">
        <f t="shared" si="35"/>
        <v>399155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990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990</v>
      </c>
      <c r="H24" s="37" t="s">
        <v>31</v>
      </c>
      <c r="I24" s="42">
        <v>2210</v>
      </c>
      <c r="J24" s="43">
        <f>SUM(J25:J31)</f>
        <v>990</v>
      </c>
      <c r="K24" s="43">
        <f t="shared" ref="K24:L24" si="49">SUM(K25:K31)</f>
        <v>0</v>
      </c>
      <c r="L24" s="43">
        <f t="shared" si="49"/>
        <v>0</v>
      </c>
      <c r="M24" s="47">
        <f t="shared" si="15"/>
        <v>990</v>
      </c>
      <c r="O24" s="37" t="s">
        <v>31</v>
      </c>
      <c r="P24" s="42">
        <v>2210</v>
      </c>
      <c r="Q24" s="43">
        <f>SUM(Q25:Q31)</f>
        <v>990</v>
      </c>
      <c r="R24" s="43">
        <f t="shared" ref="R24:S24" si="50">SUM(R25:R31)</f>
        <v>0</v>
      </c>
      <c r="S24" s="43">
        <f t="shared" si="50"/>
        <v>0</v>
      </c>
      <c r="T24" s="47">
        <f t="shared" si="17"/>
        <v>990</v>
      </c>
      <c r="V24" s="37" t="s">
        <v>31</v>
      </c>
      <c r="W24" s="42">
        <v>2210</v>
      </c>
      <c r="X24" s="43">
        <f>SUM(X25:X31)</f>
        <v>990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990</v>
      </c>
      <c r="AC24" s="37" t="s">
        <v>31</v>
      </c>
      <c r="AD24" s="42">
        <v>2210</v>
      </c>
      <c r="AE24" s="43">
        <f>SUM(AE25:AE31)</f>
        <v>990</v>
      </c>
      <c r="AF24" s="43">
        <f t="shared" ref="AF24:AG24" si="52">SUM(AF25:AF31)</f>
        <v>0</v>
      </c>
      <c r="AG24" s="43">
        <f t="shared" si="52"/>
        <v>350</v>
      </c>
      <c r="AH24" s="47">
        <f t="shared" si="21"/>
        <v>640</v>
      </c>
      <c r="AJ24" s="37" t="s">
        <v>31</v>
      </c>
      <c r="AK24" s="42">
        <v>2210</v>
      </c>
      <c r="AL24" s="43">
        <f>SUM(AL25:AL31)</f>
        <v>640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640</v>
      </c>
      <c r="AQ24" s="37" t="s">
        <v>31</v>
      </c>
      <c r="AR24" s="42">
        <v>2210</v>
      </c>
      <c r="AS24" s="43">
        <f>SUM(AS25:AS31)</f>
        <v>640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640</v>
      </c>
      <c r="AX24" s="37" t="s">
        <v>31</v>
      </c>
      <c r="AY24" s="42">
        <v>2210</v>
      </c>
      <c r="AZ24" s="43">
        <f>SUM(AZ25:AZ31)</f>
        <v>640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640</v>
      </c>
      <c r="BE24" s="37" t="s">
        <v>31</v>
      </c>
      <c r="BF24" s="42">
        <v>2210</v>
      </c>
      <c r="BG24" s="43">
        <f>SUM(BG25:BG31)</f>
        <v>640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640</v>
      </c>
      <c r="BL24" s="37" t="s">
        <v>31</v>
      </c>
      <c r="BM24" s="42">
        <v>2210</v>
      </c>
      <c r="BN24" s="43">
        <f>SUM(BN25:BN31)</f>
        <v>640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640</v>
      </c>
      <c r="BS24" s="37" t="s">
        <v>31</v>
      </c>
      <c r="BT24" s="42">
        <v>2210</v>
      </c>
      <c r="BU24" s="43">
        <f>SUM(BU25:BU31)</f>
        <v>640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640</v>
      </c>
      <c r="BZ24" s="37" t="s">
        <v>31</v>
      </c>
      <c r="CA24" s="42">
        <v>2210</v>
      </c>
      <c r="CB24" s="43">
        <f>SUM(CB25:CB31)</f>
        <v>640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640</v>
      </c>
    </row>
    <row r="25" spans="1:84" s="32" customFormat="1" ht="15.75" customHeight="1" thickBot="1">
      <c r="A25" s="40" t="s">
        <v>122</v>
      </c>
      <c r="B25" s="44">
        <v>2210</v>
      </c>
      <c r="C25" s="38">
        <v>350</v>
      </c>
      <c r="D25" s="39"/>
      <c r="E25" s="39"/>
      <c r="F25" s="33">
        <f>C25+D25-E25</f>
        <v>350</v>
      </c>
      <c r="H25" s="40" t="s">
        <v>122</v>
      </c>
      <c r="I25" s="44">
        <v>2210</v>
      </c>
      <c r="J25" s="50">
        <f t="shared" ref="J25:J62" si="60">F25</f>
        <v>350</v>
      </c>
      <c r="K25" s="39"/>
      <c r="L25" s="39"/>
      <c r="M25" s="33">
        <f>J25+K25-L25</f>
        <v>350</v>
      </c>
      <c r="O25" s="40" t="s">
        <v>122</v>
      </c>
      <c r="P25" s="44">
        <v>2210</v>
      </c>
      <c r="Q25" s="50">
        <f t="shared" ref="Q25:Q62" si="61">M25</f>
        <v>350</v>
      </c>
      <c r="R25" s="39"/>
      <c r="S25" s="39"/>
      <c r="T25" s="33">
        <f>Q25+R25-S25</f>
        <v>350</v>
      </c>
      <c r="V25" s="40" t="s">
        <v>122</v>
      </c>
      <c r="W25" s="44">
        <v>2210</v>
      </c>
      <c r="X25" s="50">
        <f t="shared" ref="X25:X62" si="62">T25</f>
        <v>350</v>
      </c>
      <c r="Y25" s="39"/>
      <c r="Z25" s="39"/>
      <c r="AA25" s="33">
        <f>X25+Y25-Z25</f>
        <v>350</v>
      </c>
      <c r="AC25" s="40" t="s">
        <v>122</v>
      </c>
      <c r="AD25" s="44">
        <v>2210</v>
      </c>
      <c r="AE25" s="50">
        <f t="shared" ref="AE25:AE62" si="63">AA25</f>
        <v>350</v>
      </c>
      <c r="AF25" s="39"/>
      <c r="AG25" s="39">
        <v>350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2" si="64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2" si="65">AO25</f>
        <v>0</v>
      </c>
      <c r="AT25" s="39"/>
      <c r="AU25" s="39"/>
      <c r="AV25" s="33">
        <f>AS25+AT25-AU25</f>
        <v>0</v>
      </c>
      <c r="AW25" s="27"/>
      <c r="AX25" s="40" t="s">
        <v>122</v>
      </c>
      <c r="AY25" s="44">
        <v>2210</v>
      </c>
      <c r="AZ25" s="50">
        <f t="shared" ref="AZ25:AZ62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2" si="67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2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2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2" si="70">BX25</f>
        <v>0</v>
      </c>
      <c r="CC25" s="39"/>
      <c r="CD25" s="39"/>
      <c r="CE25" s="33">
        <f>CB25+CC25-CD25</f>
        <v>0</v>
      </c>
    </row>
    <row r="26" spans="1:84" s="32" customFormat="1" ht="15.75" customHeight="1" thickBot="1">
      <c r="A26" s="40" t="s">
        <v>123</v>
      </c>
      <c r="B26" s="44">
        <v>2210</v>
      </c>
      <c r="C26" s="38"/>
      <c r="D26" s="39"/>
      <c r="E26" s="39"/>
      <c r="F26" s="33">
        <f t="shared" ref="F26:F31" si="71">C26+D26-E26</f>
        <v>0</v>
      </c>
      <c r="H26" s="40" t="s">
        <v>123</v>
      </c>
      <c r="I26" s="44">
        <v>2210</v>
      </c>
      <c r="J26" s="50">
        <f t="shared" si="60"/>
        <v>0</v>
      </c>
      <c r="K26" s="39"/>
      <c r="L26" s="39"/>
      <c r="M26" s="33">
        <f t="shared" ref="M26:M32" si="72">J26+K26-L26</f>
        <v>0</v>
      </c>
      <c r="O26" s="40" t="s">
        <v>123</v>
      </c>
      <c r="P26" s="44">
        <v>2210</v>
      </c>
      <c r="Q26" s="50">
        <f t="shared" si="61"/>
        <v>0</v>
      </c>
      <c r="R26" s="39"/>
      <c r="S26" s="39"/>
      <c r="T26" s="33">
        <f t="shared" ref="T26:T32" si="73">Q26+R26-S26</f>
        <v>0</v>
      </c>
      <c r="V26" s="40" t="s">
        <v>123</v>
      </c>
      <c r="W26" s="44">
        <v>2210</v>
      </c>
      <c r="X26" s="50">
        <f t="shared" si="62"/>
        <v>0</v>
      </c>
      <c r="Y26" s="39"/>
      <c r="Z26" s="39"/>
      <c r="AA26" s="33">
        <f t="shared" ref="AA26:AA32" si="74">X26+Y26-Z26</f>
        <v>0</v>
      </c>
      <c r="AC26" s="40" t="s">
        <v>123</v>
      </c>
      <c r="AD26" s="44">
        <v>2210</v>
      </c>
      <c r="AE26" s="50">
        <f t="shared" si="63"/>
        <v>0</v>
      </c>
      <c r="AF26" s="39"/>
      <c r="AG26" s="39"/>
      <c r="AH26" s="33">
        <f t="shared" ref="AH26:AH32" si="75">AE26+AF26-AG26</f>
        <v>0</v>
      </c>
      <c r="AJ26" s="40" t="s">
        <v>123</v>
      </c>
      <c r="AK26" s="44">
        <v>2210</v>
      </c>
      <c r="AL26" s="50">
        <f t="shared" si="64"/>
        <v>0</v>
      </c>
      <c r="AM26" s="39"/>
      <c r="AN26" s="39"/>
      <c r="AO26" s="33">
        <f t="shared" ref="AO26:AO32" si="76">AL26+AM26-AN26</f>
        <v>0</v>
      </c>
      <c r="AQ26" s="40" t="s">
        <v>123</v>
      </c>
      <c r="AR26" s="44">
        <v>2210</v>
      </c>
      <c r="AS26" s="50">
        <f t="shared" si="65"/>
        <v>0</v>
      </c>
      <c r="AT26" s="39"/>
      <c r="AU26" s="39"/>
      <c r="AV26" s="33">
        <f t="shared" ref="AV26:AV32" si="77">AS26+AT26-AU26</f>
        <v>0</v>
      </c>
      <c r="AW26" s="27"/>
      <c r="AX26" s="40" t="s">
        <v>123</v>
      </c>
      <c r="AY26" s="44">
        <v>2210</v>
      </c>
      <c r="AZ26" s="50">
        <f t="shared" si="66"/>
        <v>0</v>
      </c>
      <c r="BA26" s="39"/>
      <c r="BB26" s="39"/>
      <c r="BC26" s="33">
        <f t="shared" ref="BC26:BC32" si="78">AZ26+BA26-BB26</f>
        <v>0</v>
      </c>
      <c r="BE26" s="40" t="s">
        <v>123</v>
      </c>
      <c r="BF26" s="44">
        <v>2210</v>
      </c>
      <c r="BG26" s="50">
        <f t="shared" si="67"/>
        <v>0</v>
      </c>
      <c r="BH26" s="39"/>
      <c r="BI26" s="39"/>
      <c r="BJ26" s="33">
        <f t="shared" ref="BJ26:BJ32" si="79">BG26+BH26-BI26</f>
        <v>0</v>
      </c>
      <c r="BK26" s="27"/>
      <c r="BL26" s="40" t="s">
        <v>123</v>
      </c>
      <c r="BM26" s="44">
        <v>2210</v>
      </c>
      <c r="BN26" s="50">
        <f t="shared" si="68"/>
        <v>0</v>
      </c>
      <c r="BO26" s="39"/>
      <c r="BP26" s="39"/>
      <c r="BQ26" s="33">
        <f t="shared" ref="BQ26:BQ32" si="80">BN26+BO26-BP26</f>
        <v>0</v>
      </c>
      <c r="BS26" s="40" t="s">
        <v>123</v>
      </c>
      <c r="BT26" s="44">
        <v>2210</v>
      </c>
      <c r="BU26" s="50">
        <f t="shared" si="69"/>
        <v>0</v>
      </c>
      <c r="BV26" s="39"/>
      <c r="BW26" s="39"/>
      <c r="BX26" s="33">
        <f t="shared" ref="BX26:BX32" si="81">BU26+BV26-BW26</f>
        <v>0</v>
      </c>
      <c r="BZ26" s="40" t="s">
        <v>123</v>
      </c>
      <c r="CA26" s="44">
        <v>2210</v>
      </c>
      <c r="CB26" s="50">
        <f t="shared" si="70"/>
        <v>0</v>
      </c>
      <c r="CC26" s="39"/>
      <c r="CD26" s="39"/>
      <c r="CE26" s="33">
        <f t="shared" ref="CE26:CE32" si="82">CB26+CC26-CD26</f>
        <v>0</v>
      </c>
    </row>
    <row r="27" spans="1:84" s="32" customFormat="1" ht="15.75" customHeight="1" thickBot="1">
      <c r="A27" s="40" t="s">
        <v>147</v>
      </c>
      <c r="B27" s="44">
        <v>2210</v>
      </c>
      <c r="C27" s="38">
        <v>640</v>
      </c>
      <c r="D27" s="39"/>
      <c r="E27" s="39"/>
      <c r="F27" s="33">
        <f t="shared" si="71"/>
        <v>640</v>
      </c>
      <c r="H27" s="40" t="s">
        <v>147</v>
      </c>
      <c r="I27" s="44">
        <v>2210</v>
      </c>
      <c r="J27" s="50">
        <f t="shared" si="60"/>
        <v>640</v>
      </c>
      <c r="K27" s="39"/>
      <c r="L27" s="39"/>
      <c r="M27" s="33">
        <f t="shared" si="72"/>
        <v>640</v>
      </c>
      <c r="O27" s="40" t="s">
        <v>147</v>
      </c>
      <c r="P27" s="44">
        <v>2210</v>
      </c>
      <c r="Q27" s="50">
        <f t="shared" si="61"/>
        <v>640</v>
      </c>
      <c r="R27" s="39"/>
      <c r="S27" s="39"/>
      <c r="T27" s="33">
        <f t="shared" si="73"/>
        <v>640</v>
      </c>
      <c r="V27" s="40" t="s">
        <v>147</v>
      </c>
      <c r="W27" s="44">
        <v>2210</v>
      </c>
      <c r="X27" s="50">
        <f t="shared" si="62"/>
        <v>640</v>
      </c>
      <c r="Y27" s="39"/>
      <c r="Z27" s="39"/>
      <c r="AA27" s="33">
        <f t="shared" si="74"/>
        <v>640</v>
      </c>
      <c r="AC27" s="40" t="s">
        <v>147</v>
      </c>
      <c r="AD27" s="44">
        <v>2210</v>
      </c>
      <c r="AE27" s="50">
        <f t="shared" si="63"/>
        <v>640</v>
      </c>
      <c r="AF27" s="39"/>
      <c r="AG27" s="39"/>
      <c r="AH27" s="33">
        <f t="shared" si="75"/>
        <v>640</v>
      </c>
      <c r="AJ27" s="40" t="s">
        <v>147</v>
      </c>
      <c r="AK27" s="44">
        <v>2210</v>
      </c>
      <c r="AL27" s="50">
        <f t="shared" si="64"/>
        <v>640</v>
      </c>
      <c r="AM27" s="39"/>
      <c r="AN27" s="39"/>
      <c r="AO27" s="33">
        <f t="shared" si="76"/>
        <v>640</v>
      </c>
      <c r="AQ27" s="40" t="s">
        <v>147</v>
      </c>
      <c r="AR27" s="44">
        <v>2210</v>
      </c>
      <c r="AS27" s="50">
        <f t="shared" si="65"/>
        <v>640</v>
      </c>
      <c r="AT27" s="39"/>
      <c r="AU27" s="39"/>
      <c r="AV27" s="33">
        <f t="shared" si="77"/>
        <v>640</v>
      </c>
      <c r="AW27" s="27"/>
      <c r="AX27" s="40" t="s">
        <v>147</v>
      </c>
      <c r="AY27" s="44">
        <v>2210</v>
      </c>
      <c r="AZ27" s="50">
        <f t="shared" si="66"/>
        <v>640</v>
      </c>
      <c r="BA27" s="39"/>
      <c r="BB27" s="39"/>
      <c r="BC27" s="33">
        <f t="shared" si="78"/>
        <v>640</v>
      </c>
      <c r="BE27" s="40" t="s">
        <v>147</v>
      </c>
      <c r="BF27" s="44">
        <v>2210</v>
      </c>
      <c r="BG27" s="50">
        <f t="shared" si="67"/>
        <v>640</v>
      </c>
      <c r="BH27" s="39"/>
      <c r="BI27" s="39"/>
      <c r="BJ27" s="33">
        <f t="shared" si="79"/>
        <v>640</v>
      </c>
      <c r="BK27" s="27"/>
      <c r="BL27" s="40" t="s">
        <v>147</v>
      </c>
      <c r="BM27" s="44">
        <v>2210</v>
      </c>
      <c r="BN27" s="50">
        <f t="shared" si="68"/>
        <v>640</v>
      </c>
      <c r="BO27" s="39"/>
      <c r="BP27" s="39"/>
      <c r="BQ27" s="33">
        <f t="shared" si="80"/>
        <v>640</v>
      </c>
      <c r="BS27" s="40" t="s">
        <v>147</v>
      </c>
      <c r="BT27" s="44">
        <v>2210</v>
      </c>
      <c r="BU27" s="50">
        <f t="shared" si="69"/>
        <v>640</v>
      </c>
      <c r="BV27" s="39"/>
      <c r="BW27" s="39"/>
      <c r="BX27" s="33">
        <f t="shared" si="81"/>
        <v>640</v>
      </c>
      <c r="BZ27" s="40" t="s">
        <v>147</v>
      </c>
      <c r="CA27" s="44">
        <v>2210</v>
      </c>
      <c r="CB27" s="50">
        <f t="shared" si="70"/>
        <v>640</v>
      </c>
      <c r="CC27" s="39"/>
      <c r="CD27" s="39"/>
      <c r="CE27" s="33">
        <f t="shared" si="82"/>
        <v>640</v>
      </c>
    </row>
    <row r="28" spans="1:84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71"/>
        <v>0</v>
      </c>
      <c r="H28" s="34" t="s">
        <v>143</v>
      </c>
      <c r="I28" s="35">
        <v>2210</v>
      </c>
      <c r="J28" s="50">
        <f t="shared" si="60"/>
        <v>0</v>
      </c>
      <c r="K28" s="46"/>
      <c r="L28" s="46"/>
      <c r="M28" s="33">
        <f t="shared" si="72"/>
        <v>0</v>
      </c>
      <c r="O28" s="34" t="s">
        <v>143</v>
      </c>
      <c r="P28" s="35">
        <v>2210</v>
      </c>
      <c r="Q28" s="41">
        <f t="shared" si="61"/>
        <v>0</v>
      </c>
      <c r="R28" s="46"/>
      <c r="S28" s="46"/>
      <c r="T28" s="33">
        <f t="shared" si="73"/>
        <v>0</v>
      </c>
      <c r="V28" s="34" t="s">
        <v>143</v>
      </c>
      <c r="W28" s="35">
        <v>2210</v>
      </c>
      <c r="X28" s="50">
        <f t="shared" si="62"/>
        <v>0</v>
      </c>
      <c r="Y28" s="46"/>
      <c r="Z28" s="46"/>
      <c r="AA28" s="33">
        <f t="shared" si="74"/>
        <v>0</v>
      </c>
      <c r="AC28" s="34" t="s">
        <v>143</v>
      </c>
      <c r="AD28" s="35">
        <v>2210</v>
      </c>
      <c r="AE28" s="50">
        <f t="shared" si="63"/>
        <v>0</v>
      </c>
      <c r="AF28" s="46"/>
      <c r="AG28" s="46"/>
      <c r="AH28" s="33">
        <f t="shared" si="75"/>
        <v>0</v>
      </c>
      <c r="AJ28" s="34" t="s">
        <v>143</v>
      </c>
      <c r="AK28" s="35">
        <v>2210</v>
      </c>
      <c r="AL28" s="50">
        <f t="shared" si="64"/>
        <v>0</v>
      </c>
      <c r="AM28" s="46"/>
      <c r="AN28" s="46"/>
      <c r="AO28" s="33">
        <f t="shared" si="76"/>
        <v>0</v>
      </c>
      <c r="AQ28" s="34" t="s">
        <v>143</v>
      </c>
      <c r="AR28" s="35">
        <v>2210</v>
      </c>
      <c r="AS28" s="41">
        <f t="shared" si="65"/>
        <v>0</v>
      </c>
      <c r="AT28" s="46"/>
      <c r="AU28" s="46"/>
      <c r="AV28" s="33">
        <f t="shared" si="77"/>
        <v>0</v>
      </c>
      <c r="AX28" s="34" t="s">
        <v>143</v>
      </c>
      <c r="AY28" s="35">
        <v>2210</v>
      </c>
      <c r="AZ28" s="50">
        <f t="shared" si="66"/>
        <v>0</v>
      </c>
      <c r="BA28" s="46"/>
      <c r="BB28" s="46"/>
      <c r="BC28" s="33">
        <f t="shared" si="78"/>
        <v>0</v>
      </c>
      <c r="BE28" s="34" t="s">
        <v>143</v>
      </c>
      <c r="BF28" s="35">
        <v>2210</v>
      </c>
      <c r="BG28" s="50">
        <f t="shared" si="67"/>
        <v>0</v>
      </c>
      <c r="BH28" s="46"/>
      <c r="BI28" s="46"/>
      <c r="BJ28" s="33">
        <f t="shared" si="79"/>
        <v>0</v>
      </c>
      <c r="BL28" s="34" t="s">
        <v>143</v>
      </c>
      <c r="BM28" s="35">
        <v>2210</v>
      </c>
      <c r="BN28" s="50">
        <f t="shared" si="68"/>
        <v>0</v>
      </c>
      <c r="BO28" s="46"/>
      <c r="BP28" s="46"/>
      <c r="BQ28" s="33">
        <f t="shared" si="80"/>
        <v>0</v>
      </c>
      <c r="BS28" s="34" t="s">
        <v>143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143</v>
      </c>
      <c r="CA28" s="35">
        <v>2210</v>
      </c>
      <c r="CB28" s="50">
        <f t="shared" si="70"/>
        <v>0</v>
      </c>
      <c r="CC28" s="46"/>
      <c r="CD28" s="46"/>
      <c r="CE28" s="33">
        <f t="shared" si="82"/>
        <v>0</v>
      </c>
    </row>
    <row r="29" spans="1:84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71"/>
        <v>0</v>
      </c>
      <c r="H29" s="34" t="s">
        <v>144</v>
      </c>
      <c r="I29" s="35">
        <v>2210</v>
      </c>
      <c r="J29" s="50">
        <f t="shared" si="60"/>
        <v>0</v>
      </c>
      <c r="K29" s="46"/>
      <c r="L29" s="46"/>
      <c r="M29" s="33">
        <f t="shared" si="72"/>
        <v>0</v>
      </c>
      <c r="O29" s="34" t="s">
        <v>144</v>
      </c>
      <c r="P29" s="35">
        <v>2210</v>
      </c>
      <c r="Q29" s="41">
        <f t="shared" si="61"/>
        <v>0</v>
      </c>
      <c r="R29" s="46"/>
      <c r="S29" s="46"/>
      <c r="T29" s="33">
        <f t="shared" si="73"/>
        <v>0</v>
      </c>
      <c r="V29" s="34" t="s">
        <v>144</v>
      </c>
      <c r="W29" s="35">
        <v>2210</v>
      </c>
      <c r="X29" s="50">
        <f t="shared" si="62"/>
        <v>0</v>
      </c>
      <c r="Y29" s="46"/>
      <c r="Z29" s="46"/>
      <c r="AA29" s="33">
        <f t="shared" si="74"/>
        <v>0</v>
      </c>
      <c r="AC29" s="34" t="s">
        <v>144</v>
      </c>
      <c r="AD29" s="35">
        <v>2210</v>
      </c>
      <c r="AE29" s="50">
        <f t="shared" si="63"/>
        <v>0</v>
      </c>
      <c r="AF29" s="46"/>
      <c r="AG29" s="46"/>
      <c r="AH29" s="33">
        <f t="shared" si="75"/>
        <v>0</v>
      </c>
      <c r="AJ29" s="34" t="s">
        <v>144</v>
      </c>
      <c r="AK29" s="35">
        <v>2210</v>
      </c>
      <c r="AL29" s="50">
        <f t="shared" si="64"/>
        <v>0</v>
      </c>
      <c r="AM29" s="46"/>
      <c r="AN29" s="46"/>
      <c r="AO29" s="33">
        <f t="shared" si="76"/>
        <v>0</v>
      </c>
      <c r="AQ29" s="34" t="s">
        <v>144</v>
      </c>
      <c r="AR29" s="35">
        <v>2210</v>
      </c>
      <c r="AS29" s="41">
        <f t="shared" si="65"/>
        <v>0</v>
      </c>
      <c r="AT29" s="46"/>
      <c r="AU29" s="46"/>
      <c r="AV29" s="33">
        <f t="shared" si="77"/>
        <v>0</v>
      </c>
      <c r="AX29" s="34" t="s">
        <v>144</v>
      </c>
      <c r="AY29" s="35">
        <v>2210</v>
      </c>
      <c r="AZ29" s="50">
        <f t="shared" si="66"/>
        <v>0</v>
      </c>
      <c r="BA29" s="46"/>
      <c r="BB29" s="46"/>
      <c r="BC29" s="33">
        <f t="shared" si="78"/>
        <v>0</v>
      </c>
      <c r="BE29" s="34" t="s">
        <v>144</v>
      </c>
      <c r="BF29" s="35">
        <v>2210</v>
      </c>
      <c r="BG29" s="50">
        <f t="shared" si="67"/>
        <v>0</v>
      </c>
      <c r="BH29" s="46"/>
      <c r="BI29" s="46"/>
      <c r="BJ29" s="33">
        <f t="shared" si="79"/>
        <v>0</v>
      </c>
      <c r="BL29" s="34" t="s">
        <v>144</v>
      </c>
      <c r="BM29" s="35">
        <v>2210</v>
      </c>
      <c r="BN29" s="50">
        <f t="shared" si="68"/>
        <v>0</v>
      </c>
      <c r="BO29" s="46"/>
      <c r="BP29" s="46"/>
      <c r="BQ29" s="33">
        <f t="shared" si="80"/>
        <v>0</v>
      </c>
      <c r="BS29" s="34" t="s">
        <v>144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144</v>
      </c>
      <c r="CA29" s="35">
        <v>2210</v>
      </c>
      <c r="CB29" s="50">
        <f t="shared" si="70"/>
        <v>0</v>
      </c>
      <c r="CC29" s="46"/>
      <c r="CD29" s="46"/>
      <c r="CE29" s="33">
        <f t="shared" si="82"/>
        <v>0</v>
      </c>
    </row>
    <row r="30" spans="1:84" s="88" customFormat="1" ht="15.75" customHeight="1" thickBot="1">
      <c r="A30" s="34" t="s">
        <v>145</v>
      </c>
      <c r="B30" s="35">
        <v>2210</v>
      </c>
      <c r="C30" s="46"/>
      <c r="D30" s="46"/>
      <c r="E30" s="46"/>
      <c r="F30" s="33">
        <f t="shared" si="71"/>
        <v>0</v>
      </c>
      <c r="H30" s="34" t="s">
        <v>145</v>
      </c>
      <c r="I30" s="35">
        <v>2210</v>
      </c>
      <c r="J30" s="50">
        <f t="shared" si="60"/>
        <v>0</v>
      </c>
      <c r="K30" s="46"/>
      <c r="L30" s="46"/>
      <c r="M30" s="33">
        <f t="shared" si="72"/>
        <v>0</v>
      </c>
      <c r="O30" s="34" t="s">
        <v>145</v>
      </c>
      <c r="P30" s="35">
        <v>2210</v>
      </c>
      <c r="Q30" s="41">
        <f t="shared" si="61"/>
        <v>0</v>
      </c>
      <c r="R30" s="46"/>
      <c r="S30" s="46"/>
      <c r="T30" s="33">
        <f t="shared" si="73"/>
        <v>0</v>
      </c>
      <c r="V30" s="34" t="s">
        <v>145</v>
      </c>
      <c r="W30" s="35">
        <v>2210</v>
      </c>
      <c r="X30" s="50">
        <f t="shared" si="62"/>
        <v>0</v>
      </c>
      <c r="Y30" s="46"/>
      <c r="Z30" s="46"/>
      <c r="AA30" s="33">
        <f t="shared" si="74"/>
        <v>0</v>
      </c>
      <c r="AC30" s="34" t="s">
        <v>145</v>
      </c>
      <c r="AD30" s="35">
        <v>2210</v>
      </c>
      <c r="AE30" s="50">
        <f t="shared" si="63"/>
        <v>0</v>
      </c>
      <c r="AF30" s="46"/>
      <c r="AG30" s="46"/>
      <c r="AH30" s="33">
        <f t="shared" si="75"/>
        <v>0</v>
      </c>
      <c r="AJ30" s="34" t="s">
        <v>145</v>
      </c>
      <c r="AK30" s="35">
        <v>2210</v>
      </c>
      <c r="AL30" s="50">
        <f t="shared" si="64"/>
        <v>0</v>
      </c>
      <c r="AM30" s="46"/>
      <c r="AN30" s="46"/>
      <c r="AO30" s="33">
        <f t="shared" si="76"/>
        <v>0</v>
      </c>
      <c r="AQ30" s="34" t="s">
        <v>145</v>
      </c>
      <c r="AR30" s="35">
        <v>2210</v>
      </c>
      <c r="AS30" s="41">
        <f t="shared" si="65"/>
        <v>0</v>
      </c>
      <c r="AT30" s="46"/>
      <c r="AU30" s="46"/>
      <c r="AV30" s="33">
        <f t="shared" si="77"/>
        <v>0</v>
      </c>
      <c r="AX30" s="34" t="s">
        <v>145</v>
      </c>
      <c r="AY30" s="35">
        <v>2210</v>
      </c>
      <c r="AZ30" s="50">
        <f t="shared" si="66"/>
        <v>0</v>
      </c>
      <c r="BA30" s="46"/>
      <c r="BB30" s="46"/>
      <c r="BC30" s="33">
        <f t="shared" si="78"/>
        <v>0</v>
      </c>
      <c r="BE30" s="34" t="s">
        <v>145</v>
      </c>
      <c r="BF30" s="35">
        <v>2210</v>
      </c>
      <c r="BG30" s="50">
        <f t="shared" si="67"/>
        <v>0</v>
      </c>
      <c r="BH30" s="46"/>
      <c r="BI30" s="46"/>
      <c r="BJ30" s="33">
        <f t="shared" si="79"/>
        <v>0</v>
      </c>
      <c r="BL30" s="34" t="s">
        <v>145</v>
      </c>
      <c r="BM30" s="35">
        <v>2210</v>
      </c>
      <c r="BN30" s="50">
        <f t="shared" si="68"/>
        <v>0</v>
      </c>
      <c r="BO30" s="46"/>
      <c r="BP30" s="46"/>
      <c r="BQ30" s="33">
        <f t="shared" si="80"/>
        <v>0</v>
      </c>
      <c r="BS30" s="34" t="s">
        <v>145</v>
      </c>
      <c r="BT30" s="35">
        <v>2210</v>
      </c>
      <c r="BU30" s="41">
        <f t="shared" si="69"/>
        <v>0</v>
      </c>
      <c r="BV30" s="46"/>
      <c r="BW30" s="46"/>
      <c r="BX30" s="33">
        <f t="shared" si="81"/>
        <v>0</v>
      </c>
      <c r="BZ30" s="34" t="s">
        <v>145</v>
      </c>
      <c r="CA30" s="35">
        <v>2210</v>
      </c>
      <c r="CB30" s="50">
        <f t="shared" si="70"/>
        <v>0</v>
      </c>
      <c r="CC30" s="46"/>
      <c r="CD30" s="46"/>
      <c r="CE30" s="33">
        <f t="shared" si="82"/>
        <v>0</v>
      </c>
    </row>
    <row r="31" spans="1:84" s="32" customFormat="1" ht="15.75" customHeight="1" thickBot="1">
      <c r="A31" s="40" t="s">
        <v>124</v>
      </c>
      <c r="B31" s="44">
        <v>2210</v>
      </c>
      <c r="C31" s="38"/>
      <c r="D31" s="39"/>
      <c r="E31" s="39"/>
      <c r="F31" s="33">
        <f t="shared" si="71"/>
        <v>0</v>
      </c>
      <c r="H31" s="40" t="s">
        <v>124</v>
      </c>
      <c r="I31" s="44">
        <v>2210</v>
      </c>
      <c r="J31" s="50">
        <f t="shared" si="60"/>
        <v>0</v>
      </c>
      <c r="K31" s="39"/>
      <c r="L31" s="39"/>
      <c r="M31" s="33">
        <f t="shared" si="72"/>
        <v>0</v>
      </c>
      <c r="O31" s="40" t="s">
        <v>124</v>
      </c>
      <c r="P31" s="44">
        <v>2210</v>
      </c>
      <c r="Q31" s="50">
        <f t="shared" si="61"/>
        <v>0</v>
      </c>
      <c r="R31" s="39"/>
      <c r="S31" s="39"/>
      <c r="T31" s="33">
        <f t="shared" si="73"/>
        <v>0</v>
      </c>
      <c r="V31" s="40" t="s">
        <v>124</v>
      </c>
      <c r="W31" s="44">
        <v>2210</v>
      </c>
      <c r="X31" s="50">
        <f t="shared" si="62"/>
        <v>0</v>
      </c>
      <c r="Y31" s="39"/>
      <c r="Z31" s="39"/>
      <c r="AA31" s="33">
        <f t="shared" si="74"/>
        <v>0</v>
      </c>
      <c r="AC31" s="40" t="s">
        <v>124</v>
      </c>
      <c r="AD31" s="44">
        <v>2210</v>
      </c>
      <c r="AE31" s="50">
        <f t="shared" si="63"/>
        <v>0</v>
      </c>
      <c r="AF31" s="39"/>
      <c r="AG31" s="39"/>
      <c r="AH31" s="33">
        <f t="shared" si="75"/>
        <v>0</v>
      </c>
      <c r="AJ31" s="40" t="s">
        <v>124</v>
      </c>
      <c r="AK31" s="44">
        <v>2210</v>
      </c>
      <c r="AL31" s="50">
        <f t="shared" si="64"/>
        <v>0</v>
      </c>
      <c r="AM31" s="39"/>
      <c r="AN31" s="39"/>
      <c r="AO31" s="33">
        <f t="shared" si="76"/>
        <v>0</v>
      </c>
      <c r="AQ31" s="40" t="s">
        <v>124</v>
      </c>
      <c r="AR31" s="44">
        <v>2210</v>
      </c>
      <c r="AS31" s="50">
        <f t="shared" si="65"/>
        <v>0</v>
      </c>
      <c r="AT31" s="39"/>
      <c r="AU31" s="39"/>
      <c r="AV31" s="33">
        <f t="shared" si="77"/>
        <v>0</v>
      </c>
      <c r="AW31" s="27"/>
      <c r="AX31" s="40" t="s">
        <v>124</v>
      </c>
      <c r="AY31" s="44">
        <v>2210</v>
      </c>
      <c r="AZ31" s="50">
        <f t="shared" si="66"/>
        <v>0</v>
      </c>
      <c r="BA31" s="39"/>
      <c r="BB31" s="39"/>
      <c r="BC31" s="33">
        <f t="shared" si="78"/>
        <v>0</v>
      </c>
      <c r="BE31" s="40" t="s">
        <v>124</v>
      </c>
      <c r="BF31" s="44">
        <v>2210</v>
      </c>
      <c r="BG31" s="50">
        <f t="shared" si="67"/>
        <v>0</v>
      </c>
      <c r="BH31" s="39"/>
      <c r="BI31" s="39"/>
      <c r="BJ31" s="33">
        <f t="shared" si="79"/>
        <v>0</v>
      </c>
      <c r="BK31" s="27"/>
      <c r="BL31" s="40" t="s">
        <v>124</v>
      </c>
      <c r="BM31" s="44">
        <v>2210</v>
      </c>
      <c r="BN31" s="50">
        <f t="shared" si="68"/>
        <v>0</v>
      </c>
      <c r="BO31" s="39"/>
      <c r="BP31" s="39"/>
      <c r="BQ31" s="33">
        <f t="shared" si="80"/>
        <v>0</v>
      </c>
      <c r="BS31" s="40" t="s">
        <v>124</v>
      </c>
      <c r="BT31" s="44">
        <v>2210</v>
      </c>
      <c r="BU31" s="50">
        <f t="shared" si="69"/>
        <v>0</v>
      </c>
      <c r="BV31" s="39"/>
      <c r="BW31" s="39"/>
      <c r="BX31" s="33">
        <f t="shared" si="81"/>
        <v>0</v>
      </c>
      <c r="BY31" s="27"/>
      <c r="BZ31" s="40" t="s">
        <v>124</v>
      </c>
      <c r="CA31" s="44">
        <v>2210</v>
      </c>
      <c r="CB31" s="50">
        <f t="shared" si="70"/>
        <v>0</v>
      </c>
      <c r="CC31" s="39"/>
      <c r="CD31" s="39"/>
      <c r="CE31" s="33">
        <f t="shared" si="82"/>
        <v>0</v>
      </c>
    </row>
    <row r="32" spans="1:84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ref="F32:F33" si="83">C32+D32-E32</f>
        <v>0</v>
      </c>
      <c r="H32" s="34" t="s">
        <v>32</v>
      </c>
      <c r="I32" s="35">
        <v>2220</v>
      </c>
      <c r="J32" s="50">
        <f t="shared" si="60"/>
        <v>0</v>
      </c>
      <c r="K32" s="46"/>
      <c r="L32" s="46"/>
      <c r="M32" s="33">
        <f t="shared" si="72"/>
        <v>0</v>
      </c>
      <c r="O32" s="34" t="s">
        <v>32</v>
      </c>
      <c r="P32" s="35">
        <v>2220</v>
      </c>
      <c r="Q32" s="50">
        <f t="shared" si="61"/>
        <v>0</v>
      </c>
      <c r="R32" s="46"/>
      <c r="S32" s="46"/>
      <c r="T32" s="33">
        <f t="shared" si="73"/>
        <v>0</v>
      </c>
      <c r="U32" s="28"/>
      <c r="V32" s="34" t="s">
        <v>32</v>
      </c>
      <c r="W32" s="35">
        <v>2220</v>
      </c>
      <c r="X32" s="50">
        <f t="shared" si="62"/>
        <v>0</v>
      </c>
      <c r="Y32" s="46"/>
      <c r="Z32" s="46"/>
      <c r="AA32" s="33">
        <f t="shared" si="74"/>
        <v>0</v>
      </c>
      <c r="AB32" s="28"/>
      <c r="AC32" s="34" t="s">
        <v>32</v>
      </c>
      <c r="AD32" s="35">
        <v>2220</v>
      </c>
      <c r="AE32" s="50">
        <f t="shared" si="63"/>
        <v>0</v>
      </c>
      <c r="AF32" s="46"/>
      <c r="AG32" s="46"/>
      <c r="AH32" s="33">
        <f t="shared" si="75"/>
        <v>0</v>
      </c>
      <c r="AJ32" s="34" t="s">
        <v>32</v>
      </c>
      <c r="AK32" s="35">
        <v>2220</v>
      </c>
      <c r="AL32" s="50">
        <f t="shared" si="64"/>
        <v>0</v>
      </c>
      <c r="AM32" s="46"/>
      <c r="AN32" s="46"/>
      <c r="AO32" s="33">
        <f t="shared" si="76"/>
        <v>0</v>
      </c>
      <c r="AQ32" s="34" t="s">
        <v>32</v>
      </c>
      <c r="AR32" s="35">
        <v>2220</v>
      </c>
      <c r="AS32" s="50">
        <f t="shared" si="65"/>
        <v>0</v>
      </c>
      <c r="AT32" s="46"/>
      <c r="AU32" s="46"/>
      <c r="AV32" s="33">
        <f t="shared" si="77"/>
        <v>0</v>
      </c>
      <c r="AX32" s="34" t="s">
        <v>32</v>
      </c>
      <c r="AY32" s="35">
        <v>2220</v>
      </c>
      <c r="AZ32" s="50">
        <f t="shared" si="66"/>
        <v>0</v>
      </c>
      <c r="BA32" s="46"/>
      <c r="BB32" s="46"/>
      <c r="BC32" s="33">
        <f t="shared" si="78"/>
        <v>0</v>
      </c>
      <c r="BE32" s="34" t="s">
        <v>32</v>
      </c>
      <c r="BF32" s="35">
        <v>2220</v>
      </c>
      <c r="BG32" s="50">
        <f t="shared" si="67"/>
        <v>0</v>
      </c>
      <c r="BH32" s="46"/>
      <c r="BI32" s="46"/>
      <c r="BJ32" s="33">
        <f t="shared" si="79"/>
        <v>0</v>
      </c>
      <c r="BL32" s="34" t="s">
        <v>32</v>
      </c>
      <c r="BM32" s="35">
        <v>2220</v>
      </c>
      <c r="BN32" s="50">
        <f t="shared" si="68"/>
        <v>0</v>
      </c>
      <c r="BO32" s="46"/>
      <c r="BP32" s="46"/>
      <c r="BQ32" s="33">
        <f t="shared" si="80"/>
        <v>0</v>
      </c>
      <c r="BS32" s="34" t="s">
        <v>32</v>
      </c>
      <c r="BT32" s="35">
        <v>2220</v>
      </c>
      <c r="BU32" s="50">
        <f t="shared" si="69"/>
        <v>0</v>
      </c>
      <c r="BV32" s="46"/>
      <c r="BW32" s="46"/>
      <c r="BX32" s="33">
        <f t="shared" si="81"/>
        <v>0</v>
      </c>
      <c r="BZ32" s="34" t="s">
        <v>32</v>
      </c>
      <c r="CA32" s="35">
        <v>2220</v>
      </c>
      <c r="CB32" s="50">
        <f t="shared" si="70"/>
        <v>0</v>
      </c>
      <c r="CC32" s="46"/>
      <c r="CD32" s="46"/>
      <c r="CE32" s="33">
        <f t="shared" si="82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SUM(C34:C46)</f>
        <v>17871</v>
      </c>
      <c r="D33" s="47">
        <f t="shared" ref="D33:E33" si="84">SUM(D34:D49)</f>
        <v>0</v>
      </c>
      <c r="E33" s="47">
        <f t="shared" si="84"/>
        <v>0</v>
      </c>
      <c r="F33" s="47">
        <f t="shared" si="83"/>
        <v>17871</v>
      </c>
      <c r="H33" s="29" t="s">
        <v>33</v>
      </c>
      <c r="I33" s="30">
        <v>2240</v>
      </c>
      <c r="J33" s="47">
        <f>SUM(J34:J46)</f>
        <v>17871</v>
      </c>
      <c r="K33" s="47">
        <f t="shared" ref="K33:L33" si="85">SUM(K34:K49)</f>
        <v>0</v>
      </c>
      <c r="L33" s="47">
        <f t="shared" si="85"/>
        <v>0</v>
      </c>
      <c r="M33" s="47">
        <f t="shared" ref="M33" si="86">J33+K33-L33</f>
        <v>17871</v>
      </c>
      <c r="O33" s="29" t="s">
        <v>33</v>
      </c>
      <c r="P33" s="30">
        <v>2240</v>
      </c>
      <c r="Q33" s="47">
        <f>SUM(Q34:Q46)</f>
        <v>17871</v>
      </c>
      <c r="R33" s="47">
        <f t="shared" ref="R33:S33" si="87">SUM(R34:R49)</f>
        <v>0</v>
      </c>
      <c r="S33" s="47">
        <f t="shared" si="87"/>
        <v>0</v>
      </c>
      <c r="T33" s="47">
        <f t="shared" ref="T33" si="88">Q33+R33-S33</f>
        <v>17871</v>
      </c>
      <c r="V33" s="29" t="s">
        <v>33</v>
      </c>
      <c r="W33" s="30">
        <v>2240</v>
      </c>
      <c r="X33" s="47">
        <f>SUM(X34:X46)</f>
        <v>17871</v>
      </c>
      <c r="Y33" s="47">
        <f t="shared" ref="Y33:Z33" si="89">SUM(Y34:Y49)</f>
        <v>0</v>
      </c>
      <c r="Z33" s="47">
        <f t="shared" si="89"/>
        <v>0</v>
      </c>
      <c r="AA33" s="47">
        <f t="shared" ref="AA33" si="90">X33+Y33-Z33</f>
        <v>17871</v>
      </c>
      <c r="AC33" s="29" t="s">
        <v>33</v>
      </c>
      <c r="AD33" s="30">
        <v>2240</v>
      </c>
      <c r="AE33" s="47">
        <f>SUM(AE34:AE46)</f>
        <v>17871</v>
      </c>
      <c r="AF33" s="47">
        <f t="shared" ref="AF33:AG33" si="91">SUM(AF34:AF49)</f>
        <v>0</v>
      </c>
      <c r="AG33" s="47">
        <f t="shared" si="91"/>
        <v>0</v>
      </c>
      <c r="AH33" s="47">
        <f t="shared" ref="AH33" si="92">AE33+AF33-AG33</f>
        <v>17871</v>
      </c>
      <c r="AJ33" s="29" t="s">
        <v>33</v>
      </c>
      <c r="AK33" s="30">
        <v>2240</v>
      </c>
      <c r="AL33" s="47">
        <f>SUM(AL34:AL46)</f>
        <v>17871</v>
      </c>
      <c r="AM33" s="47">
        <f t="shared" ref="AM33:AN33" si="93">SUM(AM34:AM49)</f>
        <v>0</v>
      </c>
      <c r="AN33" s="120">
        <f t="shared" si="93"/>
        <v>0</v>
      </c>
      <c r="AO33" s="47">
        <f t="shared" ref="AO33" si="94">AL33+AM33-AN33</f>
        <v>17871</v>
      </c>
      <c r="AQ33" s="29" t="s">
        <v>33</v>
      </c>
      <c r="AR33" s="30">
        <v>2240</v>
      </c>
      <c r="AS33" s="47">
        <f>SUM(AS34:AS46)</f>
        <v>17871</v>
      </c>
      <c r="AT33" s="47">
        <f t="shared" ref="AT33:AU33" si="95">SUM(AT34:AT49)</f>
        <v>0</v>
      </c>
      <c r="AU33" s="47">
        <f t="shared" si="95"/>
        <v>0</v>
      </c>
      <c r="AV33" s="47">
        <f t="shared" ref="AV33" si="96">AS33+AT33-AU33</f>
        <v>17871</v>
      </c>
      <c r="AX33" s="29" t="s">
        <v>33</v>
      </c>
      <c r="AY33" s="30">
        <v>2240</v>
      </c>
      <c r="AZ33" s="47">
        <f>SUM(AZ34:AZ46)</f>
        <v>17871</v>
      </c>
      <c r="BA33" s="47">
        <f t="shared" ref="BA33:BB33" si="97">SUM(BA34:BA49)</f>
        <v>0</v>
      </c>
      <c r="BB33" s="47">
        <f t="shared" si="97"/>
        <v>0</v>
      </c>
      <c r="BC33" s="47">
        <f t="shared" ref="BC33" si="98">AZ33+BA33-BB33</f>
        <v>17871</v>
      </c>
      <c r="BE33" s="29" t="s">
        <v>33</v>
      </c>
      <c r="BF33" s="30">
        <v>2240</v>
      </c>
      <c r="BG33" s="47">
        <f>SUM(BG34:BG46)</f>
        <v>17871</v>
      </c>
      <c r="BH33" s="47">
        <f t="shared" ref="BH33:BI33" si="99">SUM(BH34:BH49)</f>
        <v>0</v>
      </c>
      <c r="BI33" s="47">
        <f t="shared" si="99"/>
        <v>0</v>
      </c>
      <c r="BJ33" s="47">
        <f t="shared" ref="BJ33" si="100">BG33+BH33-BI33</f>
        <v>17871</v>
      </c>
      <c r="BL33" s="29" t="s">
        <v>33</v>
      </c>
      <c r="BM33" s="30">
        <v>2240</v>
      </c>
      <c r="BN33" s="47">
        <f>SUM(BN34:BN46)</f>
        <v>17871</v>
      </c>
      <c r="BO33" s="47">
        <f t="shared" ref="BO33:BP33" si="101">SUM(BO34:BO49)</f>
        <v>0</v>
      </c>
      <c r="BP33" s="47">
        <f t="shared" si="101"/>
        <v>0</v>
      </c>
      <c r="BQ33" s="47">
        <f t="shared" ref="BQ33" si="102">BN33+BO33-BP33</f>
        <v>17871</v>
      </c>
      <c r="BS33" s="29" t="s">
        <v>33</v>
      </c>
      <c r="BT33" s="30">
        <v>2240</v>
      </c>
      <c r="BU33" s="47">
        <f>SUM(BU34:BU46)</f>
        <v>17871</v>
      </c>
      <c r="BV33" s="47">
        <f t="shared" ref="BV33:BW33" si="103">SUM(BV34:BV49)</f>
        <v>0</v>
      </c>
      <c r="BW33" s="47">
        <f t="shared" si="103"/>
        <v>0</v>
      </c>
      <c r="BX33" s="47">
        <f t="shared" ref="BX33" si="104">BU33+BV33-BW33</f>
        <v>17871</v>
      </c>
      <c r="BZ33" s="29" t="s">
        <v>33</v>
      </c>
      <c r="CA33" s="30">
        <v>2240</v>
      </c>
      <c r="CB33" s="47">
        <f>SUM(CB34:CB46)</f>
        <v>17871</v>
      </c>
      <c r="CC33" s="47">
        <f t="shared" ref="CC33:CD33" si="105">SUM(CC34:CC49)</f>
        <v>0</v>
      </c>
      <c r="CD33" s="47">
        <f t="shared" si="105"/>
        <v>0</v>
      </c>
      <c r="CE33" s="47">
        <f t="shared" ref="CE33" si="106">CB33+CC33-CD33</f>
        <v>17871</v>
      </c>
    </row>
    <row r="34" spans="1:83" s="27" customFormat="1" ht="15.75" customHeight="1" thickBot="1">
      <c r="A34" s="24" t="s">
        <v>127</v>
      </c>
      <c r="B34" s="23">
        <v>2240</v>
      </c>
      <c r="C34" s="49">
        <v>1000</v>
      </c>
      <c r="D34" s="49"/>
      <c r="E34" s="49"/>
      <c r="F34" s="45">
        <f t="shared" ref="F34:F47" si="107">C34+D34-E34</f>
        <v>1000</v>
      </c>
      <c r="H34" s="24" t="s">
        <v>127</v>
      </c>
      <c r="I34" s="23">
        <v>2240</v>
      </c>
      <c r="J34" s="50">
        <f t="shared" si="60"/>
        <v>1000</v>
      </c>
      <c r="K34" s="49"/>
      <c r="L34" s="49"/>
      <c r="M34" s="45">
        <f t="shared" ref="M34:M47" si="108">J34+K34-L34</f>
        <v>1000</v>
      </c>
      <c r="O34" s="24" t="s">
        <v>127</v>
      </c>
      <c r="P34" s="23">
        <v>2240</v>
      </c>
      <c r="Q34" s="50">
        <f t="shared" si="61"/>
        <v>1000</v>
      </c>
      <c r="R34" s="49"/>
      <c r="S34" s="49"/>
      <c r="T34" s="45">
        <f t="shared" ref="T34:T47" si="109">Q34+R34-S34</f>
        <v>1000</v>
      </c>
      <c r="U34" s="28"/>
      <c r="V34" s="24" t="s">
        <v>127</v>
      </c>
      <c r="W34" s="23">
        <v>2240</v>
      </c>
      <c r="X34" s="50">
        <f t="shared" si="62"/>
        <v>1000</v>
      </c>
      <c r="Y34" s="49"/>
      <c r="Z34" s="49"/>
      <c r="AA34" s="45">
        <f t="shared" ref="AA34:AA47" si="110">X34+Y34-Z34</f>
        <v>1000</v>
      </c>
      <c r="AB34" s="28"/>
      <c r="AC34" s="24" t="s">
        <v>127</v>
      </c>
      <c r="AD34" s="23">
        <v>2240</v>
      </c>
      <c r="AE34" s="50">
        <f t="shared" si="63"/>
        <v>1000</v>
      </c>
      <c r="AF34" s="49"/>
      <c r="AG34" s="49"/>
      <c r="AH34" s="45">
        <f t="shared" ref="AH34:AH47" si="111">AE34+AF34-AG34</f>
        <v>1000</v>
      </c>
      <c r="AJ34" s="24" t="s">
        <v>127</v>
      </c>
      <c r="AK34" s="23">
        <v>2240</v>
      </c>
      <c r="AL34" s="50">
        <f t="shared" si="64"/>
        <v>1000</v>
      </c>
      <c r="AM34" s="49"/>
      <c r="AN34" s="121"/>
      <c r="AO34" s="45">
        <f t="shared" ref="AO34:AO47" si="112">AL34+AM34-AN34</f>
        <v>1000</v>
      </c>
      <c r="AQ34" s="24" t="s">
        <v>127</v>
      </c>
      <c r="AR34" s="23">
        <v>2240</v>
      </c>
      <c r="AS34" s="50">
        <f t="shared" si="65"/>
        <v>1000</v>
      </c>
      <c r="AT34" s="49"/>
      <c r="AU34" s="49"/>
      <c r="AV34" s="45">
        <f t="shared" ref="AV34:AV47" si="113">AS34+AT34-AU34</f>
        <v>1000</v>
      </c>
      <c r="AX34" s="24" t="s">
        <v>127</v>
      </c>
      <c r="AY34" s="23">
        <v>2240</v>
      </c>
      <c r="AZ34" s="50">
        <f t="shared" si="66"/>
        <v>1000</v>
      </c>
      <c r="BA34" s="49"/>
      <c r="BB34" s="49"/>
      <c r="BC34" s="45">
        <f t="shared" ref="BC34:BC47" si="114">AZ34+BA34-BB34</f>
        <v>1000</v>
      </c>
      <c r="BE34" s="24" t="s">
        <v>127</v>
      </c>
      <c r="BF34" s="23">
        <v>2240</v>
      </c>
      <c r="BG34" s="50">
        <f t="shared" si="67"/>
        <v>1000</v>
      </c>
      <c r="BH34" s="49"/>
      <c r="BI34" s="49"/>
      <c r="BJ34" s="45">
        <f t="shared" ref="BJ34:BJ47" si="115">BG34+BH34-BI34</f>
        <v>1000</v>
      </c>
      <c r="BL34" s="24" t="s">
        <v>127</v>
      </c>
      <c r="BM34" s="23">
        <v>2240</v>
      </c>
      <c r="BN34" s="50">
        <f t="shared" si="68"/>
        <v>1000</v>
      </c>
      <c r="BO34" s="49"/>
      <c r="BP34" s="49"/>
      <c r="BQ34" s="45">
        <f t="shared" ref="BQ34:BQ47" si="116">BN34+BO34-BP34</f>
        <v>1000</v>
      </c>
      <c r="BS34" s="24" t="s">
        <v>127</v>
      </c>
      <c r="BT34" s="23">
        <v>2240</v>
      </c>
      <c r="BU34" s="50">
        <f t="shared" si="69"/>
        <v>1000</v>
      </c>
      <c r="BV34" s="49"/>
      <c r="BW34" s="49"/>
      <c r="BX34" s="45">
        <f t="shared" ref="BX34:BX47" si="117">BU34+BV34-BW34</f>
        <v>1000</v>
      </c>
      <c r="BZ34" s="24" t="s">
        <v>127</v>
      </c>
      <c r="CA34" s="23">
        <v>2240</v>
      </c>
      <c r="CB34" s="50">
        <f t="shared" si="70"/>
        <v>1000</v>
      </c>
      <c r="CC34" s="49"/>
      <c r="CD34" s="49"/>
      <c r="CE34" s="45">
        <f t="shared" ref="CE34:CE47" si="118">CB34+CC34-CD34</f>
        <v>1000</v>
      </c>
    </row>
    <row r="35" spans="1:83" s="27" customFormat="1" ht="15.75" customHeight="1" thickBot="1">
      <c r="A35" s="24" t="s">
        <v>128</v>
      </c>
      <c r="B35" s="23">
        <v>2240</v>
      </c>
      <c r="C35" s="49">
        <v>2250</v>
      </c>
      <c r="D35" s="49"/>
      <c r="E35" s="49"/>
      <c r="F35" s="45">
        <f t="shared" si="107"/>
        <v>2250</v>
      </c>
      <c r="H35" s="24" t="s">
        <v>128</v>
      </c>
      <c r="I35" s="23">
        <v>2240</v>
      </c>
      <c r="J35" s="50">
        <f t="shared" si="60"/>
        <v>2250</v>
      </c>
      <c r="K35" s="49"/>
      <c r="L35" s="49"/>
      <c r="M35" s="45">
        <f t="shared" si="108"/>
        <v>2250</v>
      </c>
      <c r="O35" s="24" t="s">
        <v>128</v>
      </c>
      <c r="P35" s="23">
        <v>2240</v>
      </c>
      <c r="Q35" s="50">
        <f t="shared" si="61"/>
        <v>2250</v>
      </c>
      <c r="R35" s="49"/>
      <c r="S35" s="49"/>
      <c r="T35" s="45">
        <f t="shared" si="109"/>
        <v>2250</v>
      </c>
      <c r="U35" s="28"/>
      <c r="V35" s="24" t="s">
        <v>128</v>
      </c>
      <c r="W35" s="23">
        <v>2240</v>
      </c>
      <c r="X35" s="50">
        <f t="shared" si="62"/>
        <v>2250</v>
      </c>
      <c r="Y35" s="49"/>
      <c r="Z35" s="49"/>
      <c r="AA35" s="45">
        <f t="shared" si="110"/>
        <v>2250</v>
      </c>
      <c r="AB35" s="28"/>
      <c r="AC35" s="24" t="s">
        <v>128</v>
      </c>
      <c r="AD35" s="23">
        <v>2240</v>
      </c>
      <c r="AE35" s="50">
        <f t="shared" si="63"/>
        <v>2250</v>
      </c>
      <c r="AF35" s="49"/>
      <c r="AG35" s="49"/>
      <c r="AH35" s="45">
        <f t="shared" si="111"/>
        <v>2250</v>
      </c>
      <c r="AJ35" s="24" t="s">
        <v>128</v>
      </c>
      <c r="AK35" s="23">
        <v>2240</v>
      </c>
      <c r="AL35" s="50">
        <f t="shared" si="64"/>
        <v>2250</v>
      </c>
      <c r="AM35" s="49"/>
      <c r="AN35" s="121"/>
      <c r="AO35" s="45">
        <f t="shared" si="112"/>
        <v>2250</v>
      </c>
      <c r="AQ35" s="24" t="s">
        <v>128</v>
      </c>
      <c r="AR35" s="23">
        <v>2240</v>
      </c>
      <c r="AS35" s="50">
        <f t="shared" si="65"/>
        <v>2250</v>
      </c>
      <c r="AT35" s="49"/>
      <c r="AU35" s="49"/>
      <c r="AV35" s="45">
        <f t="shared" si="113"/>
        <v>2250</v>
      </c>
      <c r="AX35" s="24" t="s">
        <v>128</v>
      </c>
      <c r="AY35" s="23">
        <v>2240</v>
      </c>
      <c r="AZ35" s="50">
        <f t="shared" si="66"/>
        <v>2250</v>
      </c>
      <c r="BA35" s="49"/>
      <c r="BB35" s="49"/>
      <c r="BC35" s="45">
        <f t="shared" si="114"/>
        <v>2250</v>
      </c>
      <c r="BE35" s="24" t="s">
        <v>128</v>
      </c>
      <c r="BF35" s="23">
        <v>2240</v>
      </c>
      <c r="BG35" s="50">
        <f t="shared" si="67"/>
        <v>2250</v>
      </c>
      <c r="BH35" s="49"/>
      <c r="BI35" s="49"/>
      <c r="BJ35" s="45">
        <f t="shared" si="115"/>
        <v>2250</v>
      </c>
      <c r="BL35" s="24" t="s">
        <v>128</v>
      </c>
      <c r="BM35" s="23">
        <v>2240</v>
      </c>
      <c r="BN35" s="50">
        <f t="shared" si="68"/>
        <v>2250</v>
      </c>
      <c r="BO35" s="49"/>
      <c r="BP35" s="49"/>
      <c r="BQ35" s="45">
        <f t="shared" si="116"/>
        <v>2250</v>
      </c>
      <c r="BS35" s="24" t="s">
        <v>128</v>
      </c>
      <c r="BT35" s="23">
        <v>2240</v>
      </c>
      <c r="BU35" s="50">
        <f t="shared" si="69"/>
        <v>2250</v>
      </c>
      <c r="BV35" s="49"/>
      <c r="BW35" s="49"/>
      <c r="BX35" s="45">
        <f t="shared" si="117"/>
        <v>2250</v>
      </c>
      <c r="BZ35" s="24" t="s">
        <v>128</v>
      </c>
      <c r="CA35" s="23">
        <v>2240</v>
      </c>
      <c r="CB35" s="50">
        <f t="shared" si="70"/>
        <v>2250</v>
      </c>
      <c r="CC35" s="49"/>
      <c r="CD35" s="49"/>
      <c r="CE35" s="45">
        <f t="shared" si="118"/>
        <v>2250</v>
      </c>
    </row>
    <row r="36" spans="1:83" s="27" customFormat="1" ht="15.75" customHeight="1" thickBot="1">
      <c r="A36" s="24" t="s">
        <v>129</v>
      </c>
      <c r="B36" s="23">
        <v>2240</v>
      </c>
      <c r="C36" s="49">
        <v>1300</v>
      </c>
      <c r="D36" s="49"/>
      <c r="E36" s="49"/>
      <c r="F36" s="45">
        <f t="shared" si="107"/>
        <v>1300</v>
      </c>
      <c r="H36" s="24" t="s">
        <v>129</v>
      </c>
      <c r="I36" s="23">
        <v>2240</v>
      </c>
      <c r="J36" s="50">
        <f t="shared" si="60"/>
        <v>1300</v>
      </c>
      <c r="K36" s="49"/>
      <c r="L36" s="49"/>
      <c r="M36" s="45">
        <f t="shared" si="108"/>
        <v>1300</v>
      </c>
      <c r="O36" s="24" t="s">
        <v>129</v>
      </c>
      <c r="P36" s="23">
        <v>2240</v>
      </c>
      <c r="Q36" s="50">
        <f t="shared" si="61"/>
        <v>1300</v>
      </c>
      <c r="R36" s="49"/>
      <c r="S36" s="49"/>
      <c r="T36" s="45">
        <f t="shared" si="109"/>
        <v>1300</v>
      </c>
      <c r="U36" s="28"/>
      <c r="V36" s="24" t="s">
        <v>129</v>
      </c>
      <c r="W36" s="23">
        <v>2240</v>
      </c>
      <c r="X36" s="50">
        <f t="shared" si="62"/>
        <v>1300</v>
      </c>
      <c r="Y36" s="49"/>
      <c r="Z36" s="49"/>
      <c r="AA36" s="45">
        <f t="shared" si="110"/>
        <v>1300</v>
      </c>
      <c r="AB36" s="28"/>
      <c r="AC36" s="24" t="s">
        <v>129</v>
      </c>
      <c r="AD36" s="23">
        <v>2240</v>
      </c>
      <c r="AE36" s="50">
        <f t="shared" si="63"/>
        <v>1300</v>
      </c>
      <c r="AF36" s="49"/>
      <c r="AG36" s="49"/>
      <c r="AH36" s="45">
        <f t="shared" si="111"/>
        <v>1300</v>
      </c>
      <c r="AJ36" s="24" t="s">
        <v>129</v>
      </c>
      <c r="AK36" s="23">
        <v>2240</v>
      </c>
      <c r="AL36" s="50">
        <f t="shared" si="64"/>
        <v>1300</v>
      </c>
      <c r="AM36" s="49"/>
      <c r="AN36" s="121"/>
      <c r="AO36" s="45">
        <f t="shared" si="112"/>
        <v>1300</v>
      </c>
      <c r="AQ36" s="24" t="s">
        <v>129</v>
      </c>
      <c r="AR36" s="23">
        <v>2240</v>
      </c>
      <c r="AS36" s="50">
        <f t="shared" si="65"/>
        <v>1300</v>
      </c>
      <c r="AT36" s="49"/>
      <c r="AU36" s="49"/>
      <c r="AV36" s="45">
        <f t="shared" si="113"/>
        <v>1300</v>
      </c>
      <c r="AX36" s="24" t="s">
        <v>129</v>
      </c>
      <c r="AY36" s="23">
        <v>2240</v>
      </c>
      <c r="AZ36" s="50">
        <f t="shared" si="66"/>
        <v>1300</v>
      </c>
      <c r="BA36" s="49"/>
      <c r="BB36" s="49"/>
      <c r="BC36" s="45">
        <f t="shared" si="114"/>
        <v>1300</v>
      </c>
      <c r="BE36" s="24" t="s">
        <v>129</v>
      </c>
      <c r="BF36" s="23">
        <v>2240</v>
      </c>
      <c r="BG36" s="50">
        <f t="shared" si="67"/>
        <v>1300</v>
      </c>
      <c r="BH36" s="49"/>
      <c r="BI36" s="49"/>
      <c r="BJ36" s="45">
        <f t="shared" si="115"/>
        <v>1300</v>
      </c>
      <c r="BL36" s="24" t="s">
        <v>129</v>
      </c>
      <c r="BM36" s="23">
        <v>2240</v>
      </c>
      <c r="BN36" s="50">
        <f t="shared" si="68"/>
        <v>1300</v>
      </c>
      <c r="BO36" s="49"/>
      <c r="BP36" s="49"/>
      <c r="BQ36" s="45">
        <f t="shared" si="116"/>
        <v>1300</v>
      </c>
      <c r="BS36" s="24" t="s">
        <v>129</v>
      </c>
      <c r="BT36" s="23">
        <v>2240</v>
      </c>
      <c r="BU36" s="50">
        <f t="shared" si="69"/>
        <v>1300</v>
      </c>
      <c r="BV36" s="49"/>
      <c r="BW36" s="49"/>
      <c r="BX36" s="45">
        <f t="shared" si="117"/>
        <v>1300</v>
      </c>
      <c r="BZ36" s="24" t="s">
        <v>129</v>
      </c>
      <c r="CA36" s="23">
        <v>2240</v>
      </c>
      <c r="CB36" s="50">
        <f t="shared" si="70"/>
        <v>1300</v>
      </c>
      <c r="CC36" s="49"/>
      <c r="CD36" s="49"/>
      <c r="CE36" s="45">
        <f t="shared" si="118"/>
        <v>1300</v>
      </c>
    </row>
    <row r="37" spans="1:83" s="27" customFormat="1" ht="15.75" customHeight="1" thickBot="1">
      <c r="A37" s="21" t="s">
        <v>41</v>
      </c>
      <c r="B37" s="16">
        <v>2240</v>
      </c>
      <c r="C37" s="49">
        <v>1561</v>
      </c>
      <c r="D37" s="49"/>
      <c r="E37" s="49"/>
      <c r="F37" s="45">
        <f t="shared" si="107"/>
        <v>1561</v>
      </c>
      <c r="H37" s="21" t="s">
        <v>41</v>
      </c>
      <c r="I37" s="16">
        <v>2240</v>
      </c>
      <c r="J37" s="50">
        <f t="shared" si="60"/>
        <v>1561</v>
      </c>
      <c r="K37" s="49"/>
      <c r="L37" s="49"/>
      <c r="M37" s="45">
        <f t="shared" si="108"/>
        <v>1561</v>
      </c>
      <c r="O37" s="21" t="s">
        <v>41</v>
      </c>
      <c r="P37" s="16">
        <v>2240</v>
      </c>
      <c r="Q37" s="50">
        <f t="shared" si="61"/>
        <v>1561</v>
      </c>
      <c r="R37" s="49"/>
      <c r="S37" s="49"/>
      <c r="T37" s="45">
        <f t="shared" si="109"/>
        <v>1561</v>
      </c>
      <c r="U37" s="28"/>
      <c r="V37" s="21" t="s">
        <v>41</v>
      </c>
      <c r="W37" s="16">
        <v>2240</v>
      </c>
      <c r="X37" s="50">
        <f t="shared" si="62"/>
        <v>1561</v>
      </c>
      <c r="Y37" s="49"/>
      <c r="Z37" s="49"/>
      <c r="AA37" s="45">
        <f t="shared" si="110"/>
        <v>1561</v>
      </c>
      <c r="AB37" s="28"/>
      <c r="AC37" s="21" t="s">
        <v>41</v>
      </c>
      <c r="AD37" s="16">
        <v>2240</v>
      </c>
      <c r="AE37" s="50">
        <f t="shared" si="63"/>
        <v>1561</v>
      </c>
      <c r="AF37" s="49"/>
      <c r="AG37" s="49"/>
      <c r="AH37" s="45">
        <f t="shared" si="111"/>
        <v>1561</v>
      </c>
      <c r="AJ37" s="21" t="s">
        <v>41</v>
      </c>
      <c r="AK37" s="16">
        <v>2240</v>
      </c>
      <c r="AL37" s="50">
        <f t="shared" si="64"/>
        <v>1561</v>
      </c>
      <c r="AM37" s="49"/>
      <c r="AN37" s="121"/>
      <c r="AO37" s="45">
        <f t="shared" si="112"/>
        <v>1561</v>
      </c>
      <c r="AQ37" s="21" t="s">
        <v>41</v>
      </c>
      <c r="AR37" s="16">
        <v>2240</v>
      </c>
      <c r="AS37" s="50">
        <f t="shared" si="65"/>
        <v>1561</v>
      </c>
      <c r="AT37" s="49"/>
      <c r="AU37" s="49"/>
      <c r="AV37" s="45">
        <f t="shared" si="113"/>
        <v>1561</v>
      </c>
      <c r="AX37" s="21" t="s">
        <v>41</v>
      </c>
      <c r="AY37" s="16">
        <v>2240</v>
      </c>
      <c r="AZ37" s="50">
        <f t="shared" si="66"/>
        <v>1561</v>
      </c>
      <c r="BA37" s="49"/>
      <c r="BB37" s="49"/>
      <c r="BC37" s="45">
        <f t="shared" si="114"/>
        <v>1561</v>
      </c>
      <c r="BE37" s="21" t="s">
        <v>41</v>
      </c>
      <c r="BF37" s="16">
        <v>2240</v>
      </c>
      <c r="BG37" s="50">
        <f t="shared" si="67"/>
        <v>1561</v>
      </c>
      <c r="BH37" s="49"/>
      <c r="BI37" s="49"/>
      <c r="BJ37" s="45">
        <f t="shared" si="115"/>
        <v>1561</v>
      </c>
      <c r="BL37" s="21" t="s">
        <v>41</v>
      </c>
      <c r="BM37" s="16">
        <v>2240</v>
      </c>
      <c r="BN37" s="50">
        <f t="shared" si="68"/>
        <v>1561</v>
      </c>
      <c r="BO37" s="49"/>
      <c r="BP37" s="49"/>
      <c r="BQ37" s="45">
        <f t="shared" si="116"/>
        <v>1561</v>
      </c>
      <c r="BS37" s="21" t="s">
        <v>41</v>
      </c>
      <c r="BT37" s="16">
        <v>2240</v>
      </c>
      <c r="BU37" s="50">
        <f t="shared" si="69"/>
        <v>1561</v>
      </c>
      <c r="BV37" s="49"/>
      <c r="BW37" s="49"/>
      <c r="BX37" s="45">
        <f t="shared" si="117"/>
        <v>1561</v>
      </c>
      <c r="BZ37" s="21" t="s">
        <v>41</v>
      </c>
      <c r="CA37" s="16">
        <v>2240</v>
      </c>
      <c r="CB37" s="50">
        <f t="shared" si="70"/>
        <v>1561</v>
      </c>
      <c r="CC37" s="49"/>
      <c r="CD37" s="49"/>
      <c r="CE37" s="45">
        <f t="shared" si="118"/>
        <v>1561</v>
      </c>
    </row>
    <row r="38" spans="1:83" s="27" customFormat="1" ht="15.75" customHeight="1" thickBot="1">
      <c r="A38" s="21" t="s">
        <v>47</v>
      </c>
      <c r="B38" s="16">
        <v>2240</v>
      </c>
      <c r="C38" s="49">
        <v>2700</v>
      </c>
      <c r="D38" s="49"/>
      <c r="E38" s="49"/>
      <c r="F38" s="45">
        <f t="shared" si="107"/>
        <v>2700</v>
      </c>
      <c r="H38" s="21" t="s">
        <v>47</v>
      </c>
      <c r="I38" s="16">
        <v>2240</v>
      </c>
      <c r="J38" s="50">
        <f t="shared" si="60"/>
        <v>2700</v>
      </c>
      <c r="K38" s="49"/>
      <c r="L38" s="49"/>
      <c r="M38" s="45">
        <f t="shared" si="108"/>
        <v>2700</v>
      </c>
      <c r="O38" s="21" t="s">
        <v>47</v>
      </c>
      <c r="P38" s="16">
        <v>2240</v>
      </c>
      <c r="Q38" s="50">
        <f t="shared" si="61"/>
        <v>2700</v>
      </c>
      <c r="R38" s="49"/>
      <c r="S38" s="49"/>
      <c r="T38" s="45">
        <f t="shared" si="109"/>
        <v>2700</v>
      </c>
      <c r="U38" s="28"/>
      <c r="V38" s="21" t="s">
        <v>47</v>
      </c>
      <c r="W38" s="16">
        <v>2240</v>
      </c>
      <c r="X38" s="50">
        <f t="shared" si="62"/>
        <v>2700</v>
      </c>
      <c r="Y38" s="49"/>
      <c r="Z38" s="49"/>
      <c r="AA38" s="45">
        <f t="shared" si="110"/>
        <v>2700</v>
      </c>
      <c r="AB38" s="28"/>
      <c r="AC38" s="21" t="s">
        <v>47</v>
      </c>
      <c r="AD38" s="16">
        <v>2240</v>
      </c>
      <c r="AE38" s="50">
        <f t="shared" si="63"/>
        <v>2700</v>
      </c>
      <c r="AF38" s="49"/>
      <c r="AG38" s="49"/>
      <c r="AH38" s="45">
        <f t="shared" si="111"/>
        <v>2700</v>
      </c>
      <c r="AJ38" s="21" t="s">
        <v>47</v>
      </c>
      <c r="AK38" s="16">
        <v>2240</v>
      </c>
      <c r="AL38" s="50">
        <f t="shared" si="64"/>
        <v>2700</v>
      </c>
      <c r="AM38" s="49"/>
      <c r="AN38" s="121"/>
      <c r="AO38" s="45">
        <f t="shared" si="112"/>
        <v>2700</v>
      </c>
      <c r="AQ38" s="21" t="s">
        <v>47</v>
      </c>
      <c r="AR38" s="16">
        <v>2240</v>
      </c>
      <c r="AS38" s="50">
        <f t="shared" si="65"/>
        <v>2700</v>
      </c>
      <c r="AT38" s="49"/>
      <c r="AU38" s="49"/>
      <c r="AV38" s="45">
        <f t="shared" si="113"/>
        <v>2700</v>
      </c>
      <c r="AX38" s="21" t="s">
        <v>47</v>
      </c>
      <c r="AY38" s="16">
        <v>2240</v>
      </c>
      <c r="AZ38" s="50">
        <f t="shared" si="66"/>
        <v>2700</v>
      </c>
      <c r="BA38" s="49"/>
      <c r="BB38" s="49"/>
      <c r="BC38" s="45">
        <f t="shared" si="114"/>
        <v>2700</v>
      </c>
      <c r="BE38" s="21" t="s">
        <v>47</v>
      </c>
      <c r="BF38" s="16">
        <v>2240</v>
      </c>
      <c r="BG38" s="50">
        <f t="shared" si="67"/>
        <v>2700</v>
      </c>
      <c r="BH38" s="49"/>
      <c r="BI38" s="49"/>
      <c r="BJ38" s="45">
        <f t="shared" si="115"/>
        <v>2700</v>
      </c>
      <c r="BL38" s="21" t="s">
        <v>47</v>
      </c>
      <c r="BM38" s="16">
        <v>2240</v>
      </c>
      <c r="BN38" s="50">
        <f t="shared" si="68"/>
        <v>2700</v>
      </c>
      <c r="BO38" s="49"/>
      <c r="BP38" s="49"/>
      <c r="BQ38" s="45">
        <f t="shared" si="116"/>
        <v>2700</v>
      </c>
      <c r="BS38" s="21" t="s">
        <v>47</v>
      </c>
      <c r="BT38" s="16">
        <v>2240</v>
      </c>
      <c r="BU38" s="50">
        <f t="shared" si="69"/>
        <v>2700</v>
      </c>
      <c r="BV38" s="49"/>
      <c r="BW38" s="49"/>
      <c r="BX38" s="45">
        <f t="shared" si="117"/>
        <v>2700</v>
      </c>
      <c r="BZ38" s="21" t="s">
        <v>47</v>
      </c>
      <c r="CA38" s="16">
        <v>2240</v>
      </c>
      <c r="CB38" s="50">
        <f t="shared" si="70"/>
        <v>2700</v>
      </c>
      <c r="CC38" s="49"/>
      <c r="CD38" s="49"/>
      <c r="CE38" s="45">
        <f t="shared" si="118"/>
        <v>2700</v>
      </c>
    </row>
    <row r="39" spans="1:83" s="27" customFormat="1" ht="15.75" customHeight="1" thickBot="1">
      <c r="A39" s="21" t="s">
        <v>45</v>
      </c>
      <c r="B39" s="16">
        <v>2240</v>
      </c>
      <c r="C39" s="49">
        <v>820</v>
      </c>
      <c r="D39" s="49"/>
      <c r="E39" s="49"/>
      <c r="F39" s="45">
        <f t="shared" si="107"/>
        <v>820</v>
      </c>
      <c r="H39" s="21" t="s">
        <v>45</v>
      </c>
      <c r="I39" s="16">
        <v>2240</v>
      </c>
      <c r="J39" s="50">
        <f t="shared" si="60"/>
        <v>820</v>
      </c>
      <c r="K39" s="49"/>
      <c r="L39" s="49"/>
      <c r="M39" s="45">
        <f t="shared" si="108"/>
        <v>820</v>
      </c>
      <c r="O39" s="21" t="s">
        <v>45</v>
      </c>
      <c r="P39" s="16">
        <v>2240</v>
      </c>
      <c r="Q39" s="50">
        <f t="shared" si="61"/>
        <v>820</v>
      </c>
      <c r="R39" s="49"/>
      <c r="S39" s="49"/>
      <c r="T39" s="45">
        <f t="shared" si="109"/>
        <v>820</v>
      </c>
      <c r="U39" s="28"/>
      <c r="V39" s="21" t="s">
        <v>45</v>
      </c>
      <c r="W39" s="16">
        <v>2240</v>
      </c>
      <c r="X39" s="50">
        <f t="shared" si="62"/>
        <v>820</v>
      </c>
      <c r="Y39" s="49"/>
      <c r="Z39" s="49"/>
      <c r="AA39" s="45">
        <f t="shared" si="110"/>
        <v>820</v>
      </c>
      <c r="AB39" s="28"/>
      <c r="AC39" s="21" t="s">
        <v>45</v>
      </c>
      <c r="AD39" s="16">
        <v>2240</v>
      </c>
      <c r="AE39" s="50">
        <f t="shared" si="63"/>
        <v>820</v>
      </c>
      <c r="AF39" s="49"/>
      <c r="AG39" s="49"/>
      <c r="AH39" s="45">
        <f t="shared" si="111"/>
        <v>820</v>
      </c>
      <c r="AJ39" s="21" t="s">
        <v>45</v>
      </c>
      <c r="AK39" s="16">
        <v>2240</v>
      </c>
      <c r="AL39" s="50">
        <f t="shared" si="64"/>
        <v>820</v>
      </c>
      <c r="AM39" s="49"/>
      <c r="AN39" s="121"/>
      <c r="AO39" s="45">
        <f t="shared" si="112"/>
        <v>820</v>
      </c>
      <c r="AQ39" s="21" t="s">
        <v>45</v>
      </c>
      <c r="AR39" s="16">
        <v>2240</v>
      </c>
      <c r="AS39" s="50">
        <f t="shared" si="65"/>
        <v>820</v>
      </c>
      <c r="AT39" s="49"/>
      <c r="AU39" s="49"/>
      <c r="AV39" s="45">
        <f t="shared" si="113"/>
        <v>820</v>
      </c>
      <c r="AW39" s="6"/>
      <c r="AX39" s="21" t="s">
        <v>45</v>
      </c>
      <c r="AY39" s="16">
        <v>2240</v>
      </c>
      <c r="AZ39" s="50">
        <f t="shared" si="66"/>
        <v>820</v>
      </c>
      <c r="BA39" s="49"/>
      <c r="BB39" s="49"/>
      <c r="BC39" s="45">
        <f t="shared" si="114"/>
        <v>820</v>
      </c>
      <c r="BE39" s="21" t="s">
        <v>45</v>
      </c>
      <c r="BF39" s="16">
        <v>2240</v>
      </c>
      <c r="BG39" s="50">
        <f t="shared" si="67"/>
        <v>820</v>
      </c>
      <c r="BH39" s="49"/>
      <c r="BI39" s="49"/>
      <c r="BJ39" s="45">
        <f t="shared" si="115"/>
        <v>820</v>
      </c>
      <c r="BL39" s="21" t="s">
        <v>45</v>
      </c>
      <c r="BM39" s="16">
        <v>2240</v>
      </c>
      <c r="BN39" s="50">
        <f t="shared" si="68"/>
        <v>820</v>
      </c>
      <c r="BO39" s="49"/>
      <c r="BP39" s="49"/>
      <c r="BQ39" s="45">
        <f t="shared" si="116"/>
        <v>820</v>
      </c>
      <c r="BS39" s="21" t="s">
        <v>45</v>
      </c>
      <c r="BT39" s="16">
        <v>2240</v>
      </c>
      <c r="BU39" s="50">
        <f t="shared" si="69"/>
        <v>820</v>
      </c>
      <c r="BV39" s="49"/>
      <c r="BW39" s="49"/>
      <c r="BX39" s="45">
        <f t="shared" si="117"/>
        <v>820</v>
      </c>
      <c r="BZ39" s="21" t="s">
        <v>45</v>
      </c>
      <c r="CA39" s="16">
        <v>2240</v>
      </c>
      <c r="CB39" s="50">
        <f t="shared" si="70"/>
        <v>820</v>
      </c>
      <c r="CC39" s="49"/>
      <c r="CD39" s="49"/>
      <c r="CE39" s="45">
        <f t="shared" si="118"/>
        <v>820</v>
      </c>
    </row>
    <row r="40" spans="1:83" s="27" customFormat="1" ht="15.75" customHeight="1" thickBot="1">
      <c r="A40" s="24" t="s">
        <v>137</v>
      </c>
      <c r="B40" s="23">
        <v>2240</v>
      </c>
      <c r="C40" s="49"/>
      <c r="D40" s="49"/>
      <c r="E40" s="49"/>
      <c r="F40" s="45">
        <f t="shared" si="107"/>
        <v>0</v>
      </c>
      <c r="H40" s="24" t="s">
        <v>137</v>
      </c>
      <c r="I40" s="23">
        <v>2240</v>
      </c>
      <c r="J40" s="50">
        <f t="shared" si="60"/>
        <v>0</v>
      </c>
      <c r="K40" s="49"/>
      <c r="L40" s="49"/>
      <c r="M40" s="45">
        <f t="shared" si="108"/>
        <v>0</v>
      </c>
      <c r="O40" s="24" t="s">
        <v>137</v>
      </c>
      <c r="P40" s="23">
        <v>2240</v>
      </c>
      <c r="Q40" s="50">
        <f t="shared" si="61"/>
        <v>0</v>
      </c>
      <c r="R40" s="49"/>
      <c r="S40" s="49"/>
      <c r="T40" s="45">
        <f t="shared" si="109"/>
        <v>0</v>
      </c>
      <c r="U40" s="28"/>
      <c r="V40" s="24" t="s">
        <v>137</v>
      </c>
      <c r="W40" s="23">
        <v>2240</v>
      </c>
      <c r="X40" s="50">
        <f t="shared" si="62"/>
        <v>0</v>
      </c>
      <c r="Y40" s="49"/>
      <c r="Z40" s="49"/>
      <c r="AA40" s="45">
        <f t="shared" si="110"/>
        <v>0</v>
      </c>
      <c r="AB40" s="28"/>
      <c r="AC40" s="24" t="s">
        <v>137</v>
      </c>
      <c r="AD40" s="23">
        <v>2240</v>
      </c>
      <c r="AE40" s="50">
        <f t="shared" si="63"/>
        <v>0</v>
      </c>
      <c r="AF40" s="49"/>
      <c r="AG40" s="49"/>
      <c r="AH40" s="45">
        <f t="shared" si="111"/>
        <v>0</v>
      </c>
      <c r="AJ40" s="24" t="s">
        <v>137</v>
      </c>
      <c r="AK40" s="23">
        <v>2240</v>
      </c>
      <c r="AL40" s="50">
        <f t="shared" si="64"/>
        <v>0</v>
      </c>
      <c r="AM40" s="49"/>
      <c r="AN40" s="121"/>
      <c r="AO40" s="45">
        <f t="shared" si="112"/>
        <v>0</v>
      </c>
      <c r="AQ40" s="24" t="s">
        <v>137</v>
      </c>
      <c r="AR40" s="23">
        <v>2240</v>
      </c>
      <c r="AS40" s="50">
        <f t="shared" si="65"/>
        <v>0</v>
      </c>
      <c r="AT40" s="49"/>
      <c r="AU40" s="49"/>
      <c r="AV40" s="45">
        <f t="shared" si="113"/>
        <v>0</v>
      </c>
      <c r="AW40"/>
      <c r="AX40" s="24" t="s">
        <v>137</v>
      </c>
      <c r="AY40" s="23">
        <v>2240</v>
      </c>
      <c r="AZ40" s="50">
        <f t="shared" si="66"/>
        <v>0</v>
      </c>
      <c r="BA40" s="49"/>
      <c r="BB40" s="49"/>
      <c r="BC40" s="45">
        <f t="shared" si="114"/>
        <v>0</v>
      </c>
      <c r="BE40" s="24" t="s">
        <v>137</v>
      </c>
      <c r="BF40" s="23">
        <v>2240</v>
      </c>
      <c r="BG40" s="50">
        <f t="shared" si="67"/>
        <v>0</v>
      </c>
      <c r="BH40" s="49"/>
      <c r="BI40" s="49"/>
      <c r="BJ40" s="45">
        <f t="shared" si="115"/>
        <v>0</v>
      </c>
      <c r="BL40" s="24" t="s">
        <v>137</v>
      </c>
      <c r="BM40" s="23">
        <v>2240</v>
      </c>
      <c r="BN40" s="50">
        <f t="shared" si="68"/>
        <v>0</v>
      </c>
      <c r="BO40" s="49"/>
      <c r="BP40" s="49"/>
      <c r="BQ40" s="45">
        <f t="shared" si="116"/>
        <v>0</v>
      </c>
      <c r="BS40" s="24" t="s">
        <v>137</v>
      </c>
      <c r="BT40" s="23">
        <v>2240</v>
      </c>
      <c r="BU40" s="50">
        <f t="shared" si="69"/>
        <v>0</v>
      </c>
      <c r="BV40" s="49"/>
      <c r="BW40" s="49"/>
      <c r="BX40" s="45">
        <f t="shared" si="117"/>
        <v>0</v>
      </c>
      <c r="BZ40" s="24" t="s">
        <v>137</v>
      </c>
      <c r="CA40" s="23">
        <v>2240</v>
      </c>
      <c r="CB40" s="50">
        <f t="shared" si="70"/>
        <v>0</v>
      </c>
      <c r="CC40" s="49"/>
      <c r="CD40" s="49"/>
      <c r="CE40" s="45">
        <f t="shared" si="118"/>
        <v>0</v>
      </c>
    </row>
    <row r="41" spans="1:83" s="27" customFormat="1" ht="15.75" customHeight="1" thickBot="1">
      <c r="A41" s="21" t="s">
        <v>43</v>
      </c>
      <c r="B41" s="16">
        <v>2240</v>
      </c>
      <c r="C41" s="49">
        <v>680</v>
      </c>
      <c r="D41" s="49"/>
      <c r="E41" s="49"/>
      <c r="F41" s="45">
        <f t="shared" si="107"/>
        <v>680</v>
      </c>
      <c r="H41" s="21" t="s">
        <v>43</v>
      </c>
      <c r="I41" s="16">
        <v>2240</v>
      </c>
      <c r="J41" s="50">
        <f t="shared" si="60"/>
        <v>680</v>
      </c>
      <c r="K41" s="49"/>
      <c r="L41" s="49"/>
      <c r="M41" s="45">
        <f t="shared" si="108"/>
        <v>680</v>
      </c>
      <c r="O41" s="21" t="s">
        <v>43</v>
      </c>
      <c r="P41" s="16">
        <v>2240</v>
      </c>
      <c r="Q41" s="50">
        <f t="shared" si="61"/>
        <v>680</v>
      </c>
      <c r="R41" s="49"/>
      <c r="S41" s="49"/>
      <c r="T41" s="45">
        <f t="shared" si="109"/>
        <v>680</v>
      </c>
      <c r="U41" s="28"/>
      <c r="V41" s="21" t="s">
        <v>43</v>
      </c>
      <c r="W41" s="16">
        <v>2240</v>
      </c>
      <c r="X41" s="50">
        <f t="shared" si="62"/>
        <v>680</v>
      </c>
      <c r="Y41" s="49"/>
      <c r="Z41" s="49"/>
      <c r="AA41" s="45">
        <f t="shared" si="110"/>
        <v>680</v>
      </c>
      <c r="AB41" s="28"/>
      <c r="AC41" s="21" t="s">
        <v>43</v>
      </c>
      <c r="AD41" s="16">
        <v>2240</v>
      </c>
      <c r="AE41" s="50">
        <f t="shared" si="63"/>
        <v>680</v>
      </c>
      <c r="AF41" s="49"/>
      <c r="AG41" s="49"/>
      <c r="AH41" s="45">
        <f t="shared" si="111"/>
        <v>680</v>
      </c>
      <c r="AJ41" s="21" t="s">
        <v>43</v>
      </c>
      <c r="AK41" s="16">
        <v>2240</v>
      </c>
      <c r="AL41" s="50">
        <f t="shared" si="64"/>
        <v>680</v>
      </c>
      <c r="AM41" s="49"/>
      <c r="AN41" s="121"/>
      <c r="AO41" s="45">
        <f t="shared" si="112"/>
        <v>680</v>
      </c>
      <c r="AQ41" s="21" t="s">
        <v>43</v>
      </c>
      <c r="AR41" s="16">
        <v>2240</v>
      </c>
      <c r="AS41" s="50">
        <f t="shared" si="65"/>
        <v>680</v>
      </c>
      <c r="AT41" s="49"/>
      <c r="AU41" s="49"/>
      <c r="AV41" s="45">
        <f t="shared" si="113"/>
        <v>680</v>
      </c>
      <c r="AW41"/>
      <c r="AX41" s="21" t="s">
        <v>43</v>
      </c>
      <c r="AY41" s="16">
        <v>2240</v>
      </c>
      <c r="AZ41" s="50">
        <f t="shared" si="66"/>
        <v>680</v>
      </c>
      <c r="BA41" s="49"/>
      <c r="BB41" s="49"/>
      <c r="BC41" s="45">
        <f t="shared" si="114"/>
        <v>680</v>
      </c>
      <c r="BE41" s="21" t="s">
        <v>43</v>
      </c>
      <c r="BF41" s="16">
        <v>2240</v>
      </c>
      <c r="BG41" s="50">
        <f t="shared" si="67"/>
        <v>680</v>
      </c>
      <c r="BH41" s="49"/>
      <c r="BI41" s="49"/>
      <c r="BJ41" s="45">
        <f t="shared" si="115"/>
        <v>680</v>
      </c>
      <c r="BL41" s="21" t="s">
        <v>43</v>
      </c>
      <c r="BM41" s="16">
        <v>2240</v>
      </c>
      <c r="BN41" s="50">
        <f t="shared" si="68"/>
        <v>680</v>
      </c>
      <c r="BO41" s="49"/>
      <c r="BP41" s="49"/>
      <c r="BQ41" s="45">
        <f t="shared" si="116"/>
        <v>680</v>
      </c>
      <c r="BS41" s="21" t="s">
        <v>43</v>
      </c>
      <c r="BT41" s="16">
        <v>2240</v>
      </c>
      <c r="BU41" s="50">
        <f t="shared" si="69"/>
        <v>680</v>
      </c>
      <c r="BV41" s="49"/>
      <c r="BW41" s="49"/>
      <c r="BX41" s="45">
        <f t="shared" si="117"/>
        <v>680</v>
      </c>
      <c r="BZ41" s="21" t="s">
        <v>43</v>
      </c>
      <c r="CA41" s="16">
        <v>2240</v>
      </c>
      <c r="CB41" s="50">
        <f t="shared" si="70"/>
        <v>680</v>
      </c>
      <c r="CC41" s="49"/>
      <c r="CD41" s="49"/>
      <c r="CE41" s="45">
        <f t="shared" si="118"/>
        <v>680</v>
      </c>
    </row>
    <row r="42" spans="1:83" s="27" customFormat="1" ht="15.75" customHeight="1" thickBot="1">
      <c r="A42" s="21" t="s">
        <v>37</v>
      </c>
      <c r="B42" s="16">
        <v>2240</v>
      </c>
      <c r="C42" s="49">
        <v>7560</v>
      </c>
      <c r="D42" s="49"/>
      <c r="E42" s="49"/>
      <c r="F42" s="45">
        <f t="shared" si="107"/>
        <v>7560</v>
      </c>
      <c r="H42" s="21" t="s">
        <v>37</v>
      </c>
      <c r="I42" s="16">
        <v>2240</v>
      </c>
      <c r="J42" s="50">
        <f t="shared" si="60"/>
        <v>7560</v>
      </c>
      <c r="K42" s="49"/>
      <c r="L42" s="49"/>
      <c r="M42" s="45">
        <f t="shared" si="108"/>
        <v>7560</v>
      </c>
      <c r="O42" s="21" t="s">
        <v>37</v>
      </c>
      <c r="P42" s="16">
        <v>2240</v>
      </c>
      <c r="Q42" s="50">
        <f t="shared" si="61"/>
        <v>7560</v>
      </c>
      <c r="R42" s="49"/>
      <c r="S42" s="49"/>
      <c r="T42" s="45">
        <f t="shared" si="109"/>
        <v>7560</v>
      </c>
      <c r="U42" s="28"/>
      <c r="V42" s="21" t="s">
        <v>37</v>
      </c>
      <c r="W42" s="16">
        <v>2240</v>
      </c>
      <c r="X42" s="50">
        <f t="shared" si="62"/>
        <v>7560</v>
      </c>
      <c r="Y42" s="49"/>
      <c r="Z42" s="49"/>
      <c r="AA42" s="45">
        <f t="shared" si="110"/>
        <v>7560</v>
      </c>
      <c r="AB42" s="28"/>
      <c r="AC42" s="21" t="s">
        <v>37</v>
      </c>
      <c r="AD42" s="16">
        <v>2240</v>
      </c>
      <c r="AE42" s="50">
        <f t="shared" si="63"/>
        <v>7560</v>
      </c>
      <c r="AF42" s="49"/>
      <c r="AG42" s="49"/>
      <c r="AH42" s="45">
        <f t="shared" si="111"/>
        <v>7560</v>
      </c>
      <c r="AJ42" s="21" t="s">
        <v>37</v>
      </c>
      <c r="AK42" s="16">
        <v>2240</v>
      </c>
      <c r="AL42" s="50">
        <f t="shared" si="64"/>
        <v>7560</v>
      </c>
      <c r="AM42" s="49"/>
      <c r="AN42" s="121"/>
      <c r="AO42" s="45">
        <f t="shared" si="112"/>
        <v>7560</v>
      </c>
      <c r="AQ42" s="21" t="s">
        <v>37</v>
      </c>
      <c r="AR42" s="16">
        <v>2240</v>
      </c>
      <c r="AS42" s="50">
        <f t="shared" si="65"/>
        <v>7560</v>
      </c>
      <c r="AT42" s="49"/>
      <c r="AU42" s="49"/>
      <c r="AV42" s="45">
        <f t="shared" si="113"/>
        <v>7560</v>
      </c>
      <c r="AX42" s="21" t="s">
        <v>37</v>
      </c>
      <c r="AY42" s="16">
        <v>2240</v>
      </c>
      <c r="AZ42" s="50">
        <f t="shared" si="66"/>
        <v>7560</v>
      </c>
      <c r="BA42" s="49"/>
      <c r="BB42" s="49"/>
      <c r="BC42" s="45">
        <f t="shared" si="114"/>
        <v>7560</v>
      </c>
      <c r="BE42" s="21" t="s">
        <v>37</v>
      </c>
      <c r="BF42" s="16">
        <v>2240</v>
      </c>
      <c r="BG42" s="50">
        <f t="shared" si="67"/>
        <v>7560</v>
      </c>
      <c r="BH42" s="49"/>
      <c r="BI42" s="49"/>
      <c r="BJ42" s="45">
        <f t="shared" si="115"/>
        <v>7560</v>
      </c>
      <c r="BL42" s="21" t="s">
        <v>37</v>
      </c>
      <c r="BM42" s="16">
        <v>2240</v>
      </c>
      <c r="BN42" s="50">
        <f t="shared" si="68"/>
        <v>7560</v>
      </c>
      <c r="BO42" s="49"/>
      <c r="BP42" s="49"/>
      <c r="BQ42" s="45">
        <f t="shared" si="116"/>
        <v>7560</v>
      </c>
      <c r="BS42" s="21" t="s">
        <v>37</v>
      </c>
      <c r="BT42" s="16">
        <v>2240</v>
      </c>
      <c r="BU42" s="50">
        <f t="shared" si="69"/>
        <v>7560</v>
      </c>
      <c r="BV42" s="49"/>
      <c r="BW42" s="49"/>
      <c r="BX42" s="45">
        <f t="shared" si="117"/>
        <v>7560</v>
      </c>
      <c r="BZ42" s="21" t="s">
        <v>37</v>
      </c>
      <c r="CA42" s="16">
        <v>2240</v>
      </c>
      <c r="CB42" s="50">
        <f t="shared" si="70"/>
        <v>7560</v>
      </c>
      <c r="CC42" s="49"/>
      <c r="CD42" s="49"/>
      <c r="CE42" s="45">
        <f t="shared" si="118"/>
        <v>7560</v>
      </c>
    </row>
    <row r="43" spans="1:83" s="88" customFormat="1" ht="15.75" customHeight="1" thickBot="1">
      <c r="A43" s="34" t="s">
        <v>143</v>
      </c>
      <c r="B43" s="16">
        <v>2240</v>
      </c>
      <c r="C43" s="49"/>
      <c r="D43" s="49"/>
      <c r="E43" s="49"/>
      <c r="F43" s="45">
        <f t="shared" si="107"/>
        <v>0</v>
      </c>
      <c r="H43" s="34" t="s">
        <v>143</v>
      </c>
      <c r="I43" s="16">
        <v>2240</v>
      </c>
      <c r="J43" s="50">
        <f t="shared" si="60"/>
        <v>0</v>
      </c>
      <c r="K43" s="49"/>
      <c r="L43" s="49"/>
      <c r="M43" s="45">
        <f t="shared" si="108"/>
        <v>0</v>
      </c>
      <c r="O43" s="34" t="s">
        <v>143</v>
      </c>
      <c r="P43" s="16">
        <v>2240</v>
      </c>
      <c r="Q43" s="50">
        <f t="shared" si="61"/>
        <v>0</v>
      </c>
      <c r="R43" s="49"/>
      <c r="S43" s="49"/>
      <c r="T43" s="45">
        <f t="shared" si="109"/>
        <v>0</v>
      </c>
      <c r="V43" s="34" t="s">
        <v>143</v>
      </c>
      <c r="W43" s="16">
        <v>2240</v>
      </c>
      <c r="X43" s="50">
        <f t="shared" si="62"/>
        <v>0</v>
      </c>
      <c r="Y43" s="49"/>
      <c r="Z43" s="49"/>
      <c r="AA43" s="45">
        <f t="shared" si="110"/>
        <v>0</v>
      </c>
      <c r="AC43" s="34" t="s">
        <v>143</v>
      </c>
      <c r="AD43" s="16">
        <v>2240</v>
      </c>
      <c r="AE43" s="50">
        <f t="shared" si="63"/>
        <v>0</v>
      </c>
      <c r="AF43" s="49"/>
      <c r="AG43" s="49"/>
      <c r="AH43" s="45">
        <f t="shared" si="111"/>
        <v>0</v>
      </c>
      <c r="AJ43" s="34" t="s">
        <v>143</v>
      </c>
      <c r="AK43" s="16">
        <v>2240</v>
      </c>
      <c r="AL43" s="50">
        <f t="shared" si="64"/>
        <v>0</v>
      </c>
      <c r="AM43" s="49"/>
      <c r="AN43" s="121"/>
      <c r="AO43" s="45">
        <f t="shared" si="112"/>
        <v>0</v>
      </c>
      <c r="AQ43" s="34" t="s">
        <v>143</v>
      </c>
      <c r="AR43" s="16">
        <v>2240</v>
      </c>
      <c r="AS43" s="50">
        <f t="shared" si="65"/>
        <v>0</v>
      </c>
      <c r="AT43" s="49"/>
      <c r="AU43" s="49"/>
      <c r="AV43" s="45">
        <f t="shared" si="113"/>
        <v>0</v>
      </c>
      <c r="AX43" s="34" t="s">
        <v>143</v>
      </c>
      <c r="AY43" s="16">
        <v>2240</v>
      </c>
      <c r="AZ43" s="50">
        <f t="shared" si="66"/>
        <v>0</v>
      </c>
      <c r="BA43" s="49"/>
      <c r="BB43" s="49"/>
      <c r="BC43" s="45">
        <f t="shared" si="114"/>
        <v>0</v>
      </c>
      <c r="BE43" s="34" t="s">
        <v>143</v>
      </c>
      <c r="BF43" s="16">
        <v>2240</v>
      </c>
      <c r="BG43" s="50">
        <f t="shared" si="67"/>
        <v>0</v>
      </c>
      <c r="BH43" s="49"/>
      <c r="BI43" s="49"/>
      <c r="BJ43" s="45">
        <f t="shared" si="115"/>
        <v>0</v>
      </c>
      <c r="BL43" s="34" t="s">
        <v>143</v>
      </c>
      <c r="BM43" s="16">
        <v>2240</v>
      </c>
      <c r="BN43" s="50">
        <f t="shared" si="68"/>
        <v>0</v>
      </c>
      <c r="BO43" s="49"/>
      <c r="BP43" s="49"/>
      <c r="BQ43" s="45">
        <f t="shared" si="116"/>
        <v>0</v>
      </c>
      <c r="BS43" s="34" t="s">
        <v>143</v>
      </c>
      <c r="BT43" s="16">
        <v>2240</v>
      </c>
      <c r="BU43" s="50">
        <f t="shared" si="69"/>
        <v>0</v>
      </c>
      <c r="BV43" s="49"/>
      <c r="BW43" s="49"/>
      <c r="BX43" s="45">
        <f t="shared" si="117"/>
        <v>0</v>
      </c>
      <c r="BZ43" s="34" t="s">
        <v>143</v>
      </c>
      <c r="CA43" s="16">
        <v>2240</v>
      </c>
      <c r="CB43" s="50">
        <f t="shared" si="70"/>
        <v>0</v>
      </c>
      <c r="CC43" s="49"/>
      <c r="CD43" s="49"/>
      <c r="CE43" s="45">
        <f t="shared" si="118"/>
        <v>0</v>
      </c>
    </row>
    <row r="44" spans="1:83" s="88" customFormat="1" ht="15.75" customHeight="1" thickBot="1">
      <c r="A44" s="34" t="s">
        <v>144</v>
      </c>
      <c r="B44" s="16">
        <v>2240</v>
      </c>
      <c r="C44" s="49"/>
      <c r="D44" s="49"/>
      <c r="E44" s="49"/>
      <c r="F44" s="45">
        <f t="shared" si="107"/>
        <v>0</v>
      </c>
      <c r="H44" s="34" t="s">
        <v>144</v>
      </c>
      <c r="I44" s="16">
        <v>2240</v>
      </c>
      <c r="J44" s="50">
        <f t="shared" si="60"/>
        <v>0</v>
      </c>
      <c r="K44" s="49"/>
      <c r="L44" s="49"/>
      <c r="M44" s="45">
        <f t="shared" si="108"/>
        <v>0</v>
      </c>
      <c r="O44" s="34" t="s">
        <v>144</v>
      </c>
      <c r="P44" s="16">
        <v>2240</v>
      </c>
      <c r="Q44" s="50">
        <f t="shared" si="61"/>
        <v>0</v>
      </c>
      <c r="R44" s="49"/>
      <c r="S44" s="49"/>
      <c r="T44" s="45">
        <f t="shared" si="109"/>
        <v>0</v>
      </c>
      <c r="V44" s="34" t="s">
        <v>144</v>
      </c>
      <c r="W44" s="16">
        <v>2240</v>
      </c>
      <c r="X44" s="50">
        <f t="shared" si="62"/>
        <v>0</v>
      </c>
      <c r="Y44" s="49"/>
      <c r="Z44" s="49"/>
      <c r="AA44" s="45">
        <f t="shared" si="110"/>
        <v>0</v>
      </c>
      <c r="AC44" s="34" t="s">
        <v>144</v>
      </c>
      <c r="AD44" s="16">
        <v>2240</v>
      </c>
      <c r="AE44" s="50">
        <f t="shared" si="63"/>
        <v>0</v>
      </c>
      <c r="AF44" s="49"/>
      <c r="AG44" s="49"/>
      <c r="AH44" s="45">
        <f t="shared" si="111"/>
        <v>0</v>
      </c>
      <c r="AJ44" s="34" t="s">
        <v>144</v>
      </c>
      <c r="AK44" s="16">
        <v>2240</v>
      </c>
      <c r="AL44" s="50">
        <f t="shared" si="64"/>
        <v>0</v>
      </c>
      <c r="AM44" s="49"/>
      <c r="AN44" s="121"/>
      <c r="AO44" s="45">
        <f t="shared" si="112"/>
        <v>0</v>
      </c>
      <c r="AQ44" s="34" t="s">
        <v>144</v>
      </c>
      <c r="AR44" s="16">
        <v>2240</v>
      </c>
      <c r="AS44" s="50">
        <f t="shared" si="65"/>
        <v>0</v>
      </c>
      <c r="AT44" s="49"/>
      <c r="AU44" s="49"/>
      <c r="AV44" s="45">
        <f t="shared" si="113"/>
        <v>0</v>
      </c>
      <c r="AX44" s="34" t="s">
        <v>144</v>
      </c>
      <c r="AY44" s="16">
        <v>2240</v>
      </c>
      <c r="AZ44" s="50">
        <f t="shared" si="66"/>
        <v>0</v>
      </c>
      <c r="BA44" s="49"/>
      <c r="BB44" s="49"/>
      <c r="BC44" s="45">
        <f t="shared" si="114"/>
        <v>0</v>
      </c>
      <c r="BE44" s="34" t="s">
        <v>144</v>
      </c>
      <c r="BF44" s="16">
        <v>2240</v>
      </c>
      <c r="BG44" s="50">
        <f t="shared" si="67"/>
        <v>0</v>
      </c>
      <c r="BH44" s="49"/>
      <c r="BI44" s="49"/>
      <c r="BJ44" s="45">
        <f t="shared" si="115"/>
        <v>0</v>
      </c>
      <c r="BL44" s="34" t="s">
        <v>144</v>
      </c>
      <c r="BM44" s="16">
        <v>2240</v>
      </c>
      <c r="BN44" s="50">
        <f t="shared" si="68"/>
        <v>0</v>
      </c>
      <c r="BO44" s="49"/>
      <c r="BP44" s="49"/>
      <c r="BQ44" s="45">
        <f t="shared" si="116"/>
        <v>0</v>
      </c>
      <c r="BS44" s="34" t="s">
        <v>144</v>
      </c>
      <c r="BT44" s="16">
        <v>2240</v>
      </c>
      <c r="BU44" s="50">
        <f t="shared" si="69"/>
        <v>0</v>
      </c>
      <c r="BV44" s="49"/>
      <c r="BW44" s="49"/>
      <c r="BX44" s="45">
        <f t="shared" si="117"/>
        <v>0</v>
      </c>
      <c r="BZ44" s="34" t="s">
        <v>144</v>
      </c>
      <c r="CA44" s="16">
        <v>2240</v>
      </c>
      <c r="CB44" s="50">
        <f t="shared" si="70"/>
        <v>0</v>
      </c>
      <c r="CC44" s="49"/>
      <c r="CD44" s="49"/>
      <c r="CE44" s="45">
        <f t="shared" si="118"/>
        <v>0</v>
      </c>
    </row>
    <row r="45" spans="1:83" s="88" customFormat="1" ht="15.75" customHeight="1" thickBot="1">
      <c r="A45" s="89" t="s">
        <v>146</v>
      </c>
      <c r="B45" s="23">
        <v>2240</v>
      </c>
      <c r="C45" s="49"/>
      <c r="D45" s="49"/>
      <c r="E45" s="49"/>
      <c r="F45" s="45">
        <f t="shared" si="107"/>
        <v>0</v>
      </c>
      <c r="H45" s="89" t="s">
        <v>146</v>
      </c>
      <c r="I45" s="23">
        <v>2240</v>
      </c>
      <c r="J45" s="50">
        <f t="shared" si="60"/>
        <v>0</v>
      </c>
      <c r="K45" s="49"/>
      <c r="L45" s="49"/>
      <c r="M45" s="45">
        <f t="shared" si="108"/>
        <v>0</v>
      </c>
      <c r="O45" s="89" t="s">
        <v>146</v>
      </c>
      <c r="P45" s="23">
        <v>2240</v>
      </c>
      <c r="Q45" s="50">
        <f t="shared" si="61"/>
        <v>0</v>
      </c>
      <c r="R45" s="49"/>
      <c r="S45" s="49"/>
      <c r="T45" s="45">
        <f t="shared" si="109"/>
        <v>0</v>
      </c>
      <c r="V45" s="89" t="s">
        <v>146</v>
      </c>
      <c r="W45" s="23">
        <v>2240</v>
      </c>
      <c r="X45" s="50">
        <f t="shared" si="62"/>
        <v>0</v>
      </c>
      <c r="Y45" s="49"/>
      <c r="Z45" s="49"/>
      <c r="AA45" s="45">
        <f t="shared" si="110"/>
        <v>0</v>
      </c>
      <c r="AC45" s="89" t="s">
        <v>146</v>
      </c>
      <c r="AD45" s="23">
        <v>2240</v>
      </c>
      <c r="AE45" s="50">
        <f t="shared" si="63"/>
        <v>0</v>
      </c>
      <c r="AF45" s="49"/>
      <c r="AG45" s="49"/>
      <c r="AH45" s="45">
        <f t="shared" si="111"/>
        <v>0</v>
      </c>
      <c r="AJ45" s="89" t="s">
        <v>146</v>
      </c>
      <c r="AK45" s="23">
        <v>2240</v>
      </c>
      <c r="AL45" s="50">
        <f t="shared" si="64"/>
        <v>0</v>
      </c>
      <c r="AM45" s="49"/>
      <c r="AN45" s="121"/>
      <c r="AO45" s="45">
        <f t="shared" si="112"/>
        <v>0</v>
      </c>
      <c r="AQ45" s="89" t="s">
        <v>146</v>
      </c>
      <c r="AR45" s="23">
        <v>2240</v>
      </c>
      <c r="AS45" s="50">
        <f t="shared" si="65"/>
        <v>0</v>
      </c>
      <c r="AT45" s="49"/>
      <c r="AU45" s="49"/>
      <c r="AV45" s="45">
        <f t="shared" si="113"/>
        <v>0</v>
      </c>
      <c r="AX45" s="89" t="s">
        <v>146</v>
      </c>
      <c r="AY45" s="23">
        <v>2240</v>
      </c>
      <c r="AZ45" s="50">
        <f t="shared" si="66"/>
        <v>0</v>
      </c>
      <c r="BA45" s="49"/>
      <c r="BB45" s="49"/>
      <c r="BC45" s="45">
        <f t="shared" si="114"/>
        <v>0</v>
      </c>
      <c r="BE45" s="89" t="s">
        <v>146</v>
      </c>
      <c r="BF45" s="23">
        <v>2240</v>
      </c>
      <c r="BG45" s="50">
        <f t="shared" si="67"/>
        <v>0</v>
      </c>
      <c r="BH45" s="49"/>
      <c r="BI45" s="49"/>
      <c r="BJ45" s="45">
        <f t="shared" si="115"/>
        <v>0</v>
      </c>
      <c r="BL45" s="89" t="s">
        <v>146</v>
      </c>
      <c r="BM45" s="23">
        <v>2240</v>
      </c>
      <c r="BN45" s="50">
        <f t="shared" si="68"/>
        <v>0</v>
      </c>
      <c r="BO45" s="49"/>
      <c r="BP45" s="49"/>
      <c r="BQ45" s="45">
        <f t="shared" si="116"/>
        <v>0</v>
      </c>
      <c r="BS45" s="89" t="s">
        <v>146</v>
      </c>
      <c r="BT45" s="23">
        <v>2240</v>
      </c>
      <c r="BU45" s="50">
        <f t="shared" si="69"/>
        <v>0</v>
      </c>
      <c r="BV45" s="49"/>
      <c r="BW45" s="49"/>
      <c r="BX45" s="45">
        <f t="shared" si="117"/>
        <v>0</v>
      </c>
      <c r="BZ45" s="89" t="s">
        <v>146</v>
      </c>
      <c r="CA45" s="23">
        <v>2240</v>
      </c>
      <c r="CB45" s="50">
        <f t="shared" si="70"/>
        <v>0</v>
      </c>
      <c r="CC45" s="49"/>
      <c r="CD45" s="49"/>
      <c r="CE45" s="45">
        <f t="shared" si="118"/>
        <v>0</v>
      </c>
    </row>
    <row r="46" spans="1:83" s="27" customFormat="1" ht="15.75" customHeight="1" thickBot="1">
      <c r="A46" s="21" t="s">
        <v>34</v>
      </c>
      <c r="B46" s="16">
        <v>2240</v>
      </c>
      <c r="C46" s="41"/>
      <c r="D46" s="48"/>
      <c r="E46" s="48"/>
      <c r="F46" s="45">
        <f t="shared" si="107"/>
        <v>0</v>
      </c>
      <c r="H46" s="21" t="s">
        <v>34</v>
      </c>
      <c r="I46" s="16">
        <v>2240</v>
      </c>
      <c r="J46" s="50">
        <f t="shared" si="60"/>
        <v>0</v>
      </c>
      <c r="K46" s="48"/>
      <c r="L46" s="48"/>
      <c r="M46" s="45">
        <f t="shared" si="108"/>
        <v>0</v>
      </c>
      <c r="O46" s="21" t="s">
        <v>34</v>
      </c>
      <c r="P46" s="16">
        <v>2240</v>
      </c>
      <c r="Q46" s="50">
        <f t="shared" si="61"/>
        <v>0</v>
      </c>
      <c r="R46" s="48"/>
      <c r="S46" s="48"/>
      <c r="T46" s="45">
        <f t="shared" si="109"/>
        <v>0</v>
      </c>
      <c r="U46" s="28"/>
      <c r="V46" s="21" t="s">
        <v>34</v>
      </c>
      <c r="W46" s="16">
        <v>2240</v>
      </c>
      <c r="X46" s="50">
        <f t="shared" si="62"/>
        <v>0</v>
      </c>
      <c r="Y46" s="48"/>
      <c r="Z46" s="48"/>
      <c r="AA46" s="45">
        <f t="shared" si="110"/>
        <v>0</v>
      </c>
      <c r="AB46" s="28"/>
      <c r="AC46" s="21" t="s">
        <v>34</v>
      </c>
      <c r="AD46" s="16">
        <v>2240</v>
      </c>
      <c r="AE46" s="50">
        <f t="shared" si="63"/>
        <v>0</v>
      </c>
      <c r="AF46" s="48"/>
      <c r="AG46" s="48"/>
      <c r="AH46" s="45">
        <f t="shared" si="111"/>
        <v>0</v>
      </c>
      <c r="AJ46" s="21" t="s">
        <v>34</v>
      </c>
      <c r="AK46" s="16">
        <v>2240</v>
      </c>
      <c r="AL46" s="50">
        <f t="shared" si="64"/>
        <v>0</v>
      </c>
      <c r="AM46" s="48"/>
      <c r="AN46" s="121"/>
      <c r="AO46" s="45">
        <f t="shared" si="112"/>
        <v>0</v>
      </c>
      <c r="AQ46" s="21" t="s">
        <v>34</v>
      </c>
      <c r="AR46" s="16">
        <v>2240</v>
      </c>
      <c r="AS46" s="50">
        <f t="shared" si="65"/>
        <v>0</v>
      </c>
      <c r="AT46" s="48"/>
      <c r="AU46" s="48"/>
      <c r="AV46" s="45">
        <f t="shared" si="113"/>
        <v>0</v>
      </c>
      <c r="AX46" s="21" t="s">
        <v>34</v>
      </c>
      <c r="AY46" s="16">
        <v>2240</v>
      </c>
      <c r="AZ46" s="50">
        <f t="shared" si="66"/>
        <v>0</v>
      </c>
      <c r="BA46" s="48"/>
      <c r="BB46" s="48"/>
      <c r="BC46" s="45">
        <f t="shared" si="114"/>
        <v>0</v>
      </c>
      <c r="BE46" s="21" t="s">
        <v>34</v>
      </c>
      <c r="BF46" s="16">
        <v>2240</v>
      </c>
      <c r="BG46" s="50">
        <f t="shared" si="67"/>
        <v>0</v>
      </c>
      <c r="BH46" s="48"/>
      <c r="BI46" s="48"/>
      <c r="BJ46" s="45">
        <f t="shared" si="115"/>
        <v>0</v>
      </c>
      <c r="BL46" s="21" t="s">
        <v>34</v>
      </c>
      <c r="BM46" s="16">
        <v>2240</v>
      </c>
      <c r="BN46" s="50">
        <f t="shared" si="68"/>
        <v>0</v>
      </c>
      <c r="BO46" s="48"/>
      <c r="BP46" s="48"/>
      <c r="BQ46" s="45">
        <f t="shared" si="116"/>
        <v>0</v>
      </c>
      <c r="BS46" s="21" t="s">
        <v>34</v>
      </c>
      <c r="BT46" s="16">
        <v>2240</v>
      </c>
      <c r="BU46" s="50">
        <f t="shared" si="69"/>
        <v>0</v>
      </c>
      <c r="BV46" s="48"/>
      <c r="BW46" s="48"/>
      <c r="BX46" s="45">
        <f t="shared" si="117"/>
        <v>0</v>
      </c>
      <c r="BZ46" s="21" t="s">
        <v>34</v>
      </c>
      <c r="CA46" s="16">
        <v>2240</v>
      </c>
      <c r="CB46" s="50">
        <f t="shared" si="70"/>
        <v>0</v>
      </c>
      <c r="CC46" s="48"/>
      <c r="CD46" s="48"/>
      <c r="CE46" s="45">
        <f t="shared" si="118"/>
        <v>0</v>
      </c>
    </row>
    <row r="47" spans="1:83" s="112" customFormat="1" ht="15.75" customHeight="1" thickBot="1">
      <c r="A47" s="29" t="s">
        <v>50</v>
      </c>
      <c r="B47" s="30">
        <v>2270</v>
      </c>
      <c r="C47" s="47">
        <f>SUM(C48:C52)</f>
        <v>380644</v>
      </c>
      <c r="D47" s="47">
        <f>SUM(D48:D52)</f>
        <v>0</v>
      </c>
      <c r="E47" s="47">
        <f>SUM(E48:E52)</f>
        <v>0</v>
      </c>
      <c r="F47" s="47">
        <f t="shared" si="107"/>
        <v>380644</v>
      </c>
      <c r="H47" s="29" t="s">
        <v>50</v>
      </c>
      <c r="I47" s="30">
        <v>2270</v>
      </c>
      <c r="J47" s="47">
        <f>SUM(J48:J52)</f>
        <v>380644</v>
      </c>
      <c r="K47" s="47">
        <f>SUM(K48:K52)</f>
        <v>0</v>
      </c>
      <c r="L47" s="47">
        <f>SUM(L48:L52)</f>
        <v>0</v>
      </c>
      <c r="M47" s="47">
        <f t="shared" si="108"/>
        <v>380644</v>
      </c>
      <c r="O47" s="29" t="s">
        <v>50</v>
      </c>
      <c r="P47" s="30">
        <v>2270</v>
      </c>
      <c r="Q47" s="47">
        <f>SUM(Q48:Q52)</f>
        <v>380644</v>
      </c>
      <c r="R47" s="47">
        <f>SUM(R48:R52)</f>
        <v>0</v>
      </c>
      <c r="S47" s="47">
        <f>SUM(S48:S52)</f>
        <v>0</v>
      </c>
      <c r="T47" s="47">
        <f t="shared" si="109"/>
        <v>380644</v>
      </c>
      <c r="V47" s="29" t="s">
        <v>50</v>
      </c>
      <c r="W47" s="30">
        <v>2270</v>
      </c>
      <c r="X47" s="47">
        <f>SUM(X48:X52)</f>
        <v>380644</v>
      </c>
      <c r="Y47" s="47">
        <f>SUM(Y48:Y52)</f>
        <v>0</v>
      </c>
      <c r="Z47" s="47">
        <f>SUM(Z48:Z52)</f>
        <v>0</v>
      </c>
      <c r="AA47" s="47">
        <f t="shared" si="110"/>
        <v>380644</v>
      </c>
      <c r="AC47" s="29" t="s">
        <v>50</v>
      </c>
      <c r="AD47" s="30">
        <v>2270</v>
      </c>
      <c r="AE47" s="47">
        <f>SUM(AE48:AE52)</f>
        <v>380644</v>
      </c>
      <c r="AF47" s="47">
        <f>SUM(AF48:AF52)</f>
        <v>0</v>
      </c>
      <c r="AG47" s="47">
        <f>SUM(AG48:AG52)</f>
        <v>0</v>
      </c>
      <c r="AH47" s="47">
        <f t="shared" si="111"/>
        <v>380644</v>
      </c>
      <c r="AJ47" s="29" t="s">
        <v>50</v>
      </c>
      <c r="AK47" s="30">
        <v>2270</v>
      </c>
      <c r="AL47" s="47">
        <f>SUM(AL48:AL52)</f>
        <v>380644</v>
      </c>
      <c r="AM47" s="47">
        <f>SUM(AM48:AM52)</f>
        <v>0</v>
      </c>
      <c r="AN47" s="120">
        <f>SUM(AN48:AN52)</f>
        <v>0</v>
      </c>
      <c r="AO47" s="47">
        <f t="shared" si="112"/>
        <v>380644</v>
      </c>
      <c r="AQ47" s="29" t="s">
        <v>50</v>
      </c>
      <c r="AR47" s="30">
        <v>2270</v>
      </c>
      <c r="AS47" s="47">
        <f>SUM(AS48:AS52)</f>
        <v>380644</v>
      </c>
      <c r="AT47" s="47">
        <f>SUM(AT48:AT52)</f>
        <v>0</v>
      </c>
      <c r="AU47" s="47">
        <f>SUM(AU48:AU52)</f>
        <v>0</v>
      </c>
      <c r="AV47" s="47">
        <f t="shared" si="113"/>
        <v>380644</v>
      </c>
      <c r="AX47" s="29" t="s">
        <v>50</v>
      </c>
      <c r="AY47" s="30">
        <v>2270</v>
      </c>
      <c r="AZ47" s="47">
        <f>SUM(AZ48:AZ52)</f>
        <v>380644</v>
      </c>
      <c r="BA47" s="47">
        <f>SUM(BA48:BA52)</f>
        <v>0</v>
      </c>
      <c r="BB47" s="47">
        <f>SUM(BB48:BB52)</f>
        <v>0</v>
      </c>
      <c r="BC47" s="47">
        <f t="shared" si="114"/>
        <v>380644</v>
      </c>
      <c r="BE47" s="29" t="s">
        <v>50</v>
      </c>
      <c r="BF47" s="30">
        <v>2270</v>
      </c>
      <c r="BG47" s="47">
        <f>SUM(BG48:BG52)</f>
        <v>380644</v>
      </c>
      <c r="BH47" s="47">
        <f>SUM(BH48:BH52)</f>
        <v>0</v>
      </c>
      <c r="BI47" s="47">
        <f>SUM(BI48:BI52)</f>
        <v>0</v>
      </c>
      <c r="BJ47" s="47">
        <f t="shared" si="115"/>
        <v>380644</v>
      </c>
      <c r="BL47" s="29" t="s">
        <v>50</v>
      </c>
      <c r="BM47" s="30">
        <v>2270</v>
      </c>
      <c r="BN47" s="47">
        <f>SUM(BN48:BN52)</f>
        <v>380644</v>
      </c>
      <c r="BO47" s="47">
        <f>SUM(BO48:BO52)</f>
        <v>0</v>
      </c>
      <c r="BP47" s="47">
        <f>SUM(BP48:BP52)</f>
        <v>0</v>
      </c>
      <c r="BQ47" s="47">
        <f t="shared" si="116"/>
        <v>380644</v>
      </c>
      <c r="BS47" s="29" t="s">
        <v>50</v>
      </c>
      <c r="BT47" s="30">
        <v>2270</v>
      </c>
      <c r="BU47" s="47">
        <f>SUM(BU48:BU52)</f>
        <v>380644</v>
      </c>
      <c r="BV47" s="47">
        <f>SUM(BV48:BV52)</f>
        <v>0</v>
      </c>
      <c r="BW47" s="47">
        <f>SUM(BW48:BW52)</f>
        <v>0</v>
      </c>
      <c r="BX47" s="47">
        <f t="shared" si="117"/>
        <v>380644</v>
      </c>
      <c r="BZ47" s="29" t="s">
        <v>50</v>
      </c>
      <c r="CA47" s="30">
        <v>2270</v>
      </c>
      <c r="CB47" s="47">
        <f>SUM(CB48:CB52)</f>
        <v>380644</v>
      </c>
      <c r="CC47" s="47">
        <f>SUM(CC48:CC52)</f>
        <v>0</v>
      </c>
      <c r="CD47" s="47">
        <f>SUM(CD48:CD52)</f>
        <v>0</v>
      </c>
      <c r="CE47" s="47">
        <f t="shared" si="118"/>
        <v>380644</v>
      </c>
    </row>
    <row r="48" spans="1:83" s="27" customFormat="1" ht="15.75" customHeight="1" thickBot="1">
      <c r="A48" s="21" t="s">
        <v>38</v>
      </c>
      <c r="B48" s="16">
        <v>2271</v>
      </c>
      <c r="C48" s="50">
        <v>329785</v>
      </c>
      <c r="D48" s="50"/>
      <c r="E48" s="50"/>
      <c r="F48" s="45">
        <f t="shared" ref="F48:F62" si="119">C48+D48-E48</f>
        <v>329785</v>
      </c>
      <c r="H48" s="21" t="s">
        <v>38</v>
      </c>
      <c r="I48" s="16">
        <v>2271</v>
      </c>
      <c r="J48" s="50">
        <f t="shared" si="60"/>
        <v>329785</v>
      </c>
      <c r="K48" s="50"/>
      <c r="L48" s="50"/>
      <c r="M48" s="45">
        <f t="shared" ref="M48:M62" si="120">J48+K48-L48</f>
        <v>329785</v>
      </c>
      <c r="O48" s="21" t="s">
        <v>38</v>
      </c>
      <c r="P48" s="16">
        <v>2271</v>
      </c>
      <c r="Q48" s="50">
        <f t="shared" si="61"/>
        <v>329785</v>
      </c>
      <c r="R48" s="50"/>
      <c r="S48" s="50"/>
      <c r="T48" s="45">
        <f t="shared" ref="T48:T62" si="121">Q48+R48-S48</f>
        <v>329785</v>
      </c>
      <c r="U48" s="28"/>
      <c r="V48" s="21" t="s">
        <v>38</v>
      </c>
      <c r="W48" s="16">
        <v>2271</v>
      </c>
      <c r="X48" s="50">
        <f t="shared" si="62"/>
        <v>329785</v>
      </c>
      <c r="Y48" s="50"/>
      <c r="Z48" s="50"/>
      <c r="AA48" s="45">
        <f t="shared" ref="AA48:AA62" si="122">X48+Y48-Z48</f>
        <v>329785</v>
      </c>
      <c r="AB48" s="28"/>
      <c r="AC48" s="21" t="s">
        <v>38</v>
      </c>
      <c r="AD48" s="16">
        <v>2271</v>
      </c>
      <c r="AE48" s="50">
        <f t="shared" si="63"/>
        <v>329785</v>
      </c>
      <c r="AF48" s="50"/>
      <c r="AG48" s="50"/>
      <c r="AH48" s="45">
        <f t="shared" ref="AH48:AH62" si="123">AE48+AF48-AG48</f>
        <v>329785</v>
      </c>
      <c r="AJ48" s="21" t="s">
        <v>38</v>
      </c>
      <c r="AK48" s="16">
        <v>2271</v>
      </c>
      <c r="AL48" s="50">
        <f t="shared" si="64"/>
        <v>329785</v>
      </c>
      <c r="AM48" s="50"/>
      <c r="AN48" s="119"/>
      <c r="AO48" s="45">
        <f t="shared" ref="AO48:AO62" si="124">AL48+AM48-AN48</f>
        <v>329785</v>
      </c>
      <c r="AQ48" s="21" t="s">
        <v>38</v>
      </c>
      <c r="AR48" s="16">
        <v>2271</v>
      </c>
      <c r="AS48" s="50">
        <f t="shared" si="65"/>
        <v>329785</v>
      </c>
      <c r="AT48" s="50"/>
      <c r="AU48" s="50"/>
      <c r="AV48" s="45">
        <f t="shared" ref="AV48:AV62" si="125">AS48+AT48-AU48</f>
        <v>329785</v>
      </c>
      <c r="AX48" s="21" t="s">
        <v>38</v>
      </c>
      <c r="AY48" s="16">
        <v>2271</v>
      </c>
      <c r="AZ48" s="50">
        <f t="shared" si="66"/>
        <v>329785</v>
      </c>
      <c r="BA48" s="50"/>
      <c r="BB48" s="50"/>
      <c r="BC48" s="45">
        <f t="shared" ref="BC48:BC62" si="126">AZ48+BA48-BB48</f>
        <v>329785</v>
      </c>
      <c r="BE48" s="21" t="s">
        <v>38</v>
      </c>
      <c r="BF48" s="16">
        <v>2271</v>
      </c>
      <c r="BG48" s="50">
        <f t="shared" si="67"/>
        <v>329785</v>
      </c>
      <c r="BH48" s="50"/>
      <c r="BI48" s="50"/>
      <c r="BJ48" s="45">
        <f t="shared" ref="BJ48:BJ62" si="127">BG48+BH48-BI48</f>
        <v>329785</v>
      </c>
      <c r="BL48" s="21" t="s">
        <v>38</v>
      </c>
      <c r="BM48" s="16">
        <v>2271</v>
      </c>
      <c r="BN48" s="50">
        <f t="shared" si="68"/>
        <v>329785</v>
      </c>
      <c r="BO48" s="50"/>
      <c r="BP48" s="50"/>
      <c r="BQ48" s="45">
        <f t="shared" ref="BQ48:BQ62" si="128">BN48+BO48-BP48</f>
        <v>329785</v>
      </c>
      <c r="BS48" s="21" t="s">
        <v>38</v>
      </c>
      <c r="BT48" s="16">
        <v>2271</v>
      </c>
      <c r="BU48" s="50">
        <f t="shared" si="69"/>
        <v>329785</v>
      </c>
      <c r="BV48" s="50"/>
      <c r="BW48" s="50"/>
      <c r="BX48" s="45">
        <f t="shared" ref="BX48:BX62" si="129">BU48+BV48-BW48</f>
        <v>329785</v>
      </c>
      <c r="BZ48" s="21" t="s">
        <v>38</v>
      </c>
      <c r="CA48" s="16">
        <v>2271</v>
      </c>
      <c r="CB48" s="50">
        <f t="shared" si="70"/>
        <v>329785</v>
      </c>
      <c r="CC48" s="50"/>
      <c r="CD48" s="50"/>
      <c r="CE48" s="45">
        <f t="shared" ref="CE48:CE62" si="130">CB48+CC48-CD48</f>
        <v>329785</v>
      </c>
    </row>
    <row r="49" spans="1:83" s="27" customFormat="1" ht="15.75" customHeight="1" thickBot="1">
      <c r="A49" s="21" t="s">
        <v>39</v>
      </c>
      <c r="B49" s="16">
        <v>2272</v>
      </c>
      <c r="C49" s="50">
        <v>4744</v>
      </c>
      <c r="D49" s="50"/>
      <c r="E49" s="50"/>
      <c r="F49" s="45">
        <f t="shared" si="119"/>
        <v>4744</v>
      </c>
      <c r="H49" s="21" t="s">
        <v>39</v>
      </c>
      <c r="I49" s="16">
        <v>2272</v>
      </c>
      <c r="J49" s="50">
        <f t="shared" si="60"/>
        <v>4744</v>
      </c>
      <c r="K49" s="50"/>
      <c r="L49" s="50"/>
      <c r="M49" s="45">
        <f t="shared" si="120"/>
        <v>4744</v>
      </c>
      <c r="O49" s="21" t="s">
        <v>39</v>
      </c>
      <c r="P49" s="16">
        <v>2272</v>
      </c>
      <c r="Q49" s="50">
        <f t="shared" si="61"/>
        <v>4744</v>
      </c>
      <c r="R49" s="50"/>
      <c r="S49" s="50"/>
      <c r="T49" s="45">
        <f t="shared" si="121"/>
        <v>4744</v>
      </c>
      <c r="U49" s="28"/>
      <c r="V49" s="21" t="s">
        <v>39</v>
      </c>
      <c r="W49" s="16">
        <v>2272</v>
      </c>
      <c r="X49" s="50">
        <f t="shared" si="62"/>
        <v>4744</v>
      </c>
      <c r="Y49" s="50"/>
      <c r="Z49" s="50"/>
      <c r="AA49" s="45">
        <f t="shared" si="122"/>
        <v>4744</v>
      </c>
      <c r="AB49" s="28"/>
      <c r="AC49" s="21" t="s">
        <v>39</v>
      </c>
      <c r="AD49" s="16">
        <v>2272</v>
      </c>
      <c r="AE49" s="50">
        <f t="shared" si="63"/>
        <v>4744</v>
      </c>
      <c r="AF49" s="50"/>
      <c r="AG49" s="50"/>
      <c r="AH49" s="45">
        <f t="shared" si="123"/>
        <v>4744</v>
      </c>
      <c r="AJ49" s="21" t="s">
        <v>39</v>
      </c>
      <c r="AK49" s="16">
        <v>2272</v>
      </c>
      <c r="AL49" s="50">
        <f t="shared" si="64"/>
        <v>4744</v>
      </c>
      <c r="AM49" s="50"/>
      <c r="AN49" s="119"/>
      <c r="AO49" s="45">
        <f t="shared" si="124"/>
        <v>4744</v>
      </c>
      <c r="AQ49" s="21" t="s">
        <v>39</v>
      </c>
      <c r="AR49" s="16">
        <v>2272</v>
      </c>
      <c r="AS49" s="50">
        <f t="shared" si="65"/>
        <v>4744</v>
      </c>
      <c r="AT49" s="50"/>
      <c r="AU49" s="50"/>
      <c r="AV49" s="45">
        <f t="shared" si="125"/>
        <v>4744</v>
      </c>
      <c r="AX49" s="21" t="s">
        <v>39</v>
      </c>
      <c r="AY49" s="16">
        <v>2272</v>
      </c>
      <c r="AZ49" s="50">
        <f t="shared" si="66"/>
        <v>4744</v>
      </c>
      <c r="BA49" s="50"/>
      <c r="BB49" s="50"/>
      <c r="BC49" s="45">
        <f t="shared" si="126"/>
        <v>4744</v>
      </c>
      <c r="BE49" s="21" t="s">
        <v>39</v>
      </c>
      <c r="BF49" s="16">
        <v>2272</v>
      </c>
      <c r="BG49" s="50">
        <f t="shared" si="67"/>
        <v>4744</v>
      </c>
      <c r="BH49" s="50"/>
      <c r="BI49" s="50"/>
      <c r="BJ49" s="45">
        <f t="shared" si="127"/>
        <v>4744</v>
      </c>
      <c r="BL49" s="21" t="s">
        <v>39</v>
      </c>
      <c r="BM49" s="16">
        <v>2272</v>
      </c>
      <c r="BN49" s="50">
        <f t="shared" si="68"/>
        <v>4744</v>
      </c>
      <c r="BO49" s="50"/>
      <c r="BP49" s="50"/>
      <c r="BQ49" s="45">
        <f t="shared" si="128"/>
        <v>4744</v>
      </c>
      <c r="BS49" s="21" t="s">
        <v>39</v>
      </c>
      <c r="BT49" s="16">
        <v>2272</v>
      </c>
      <c r="BU49" s="50">
        <f t="shared" si="69"/>
        <v>4744</v>
      </c>
      <c r="BV49" s="50"/>
      <c r="BW49" s="50"/>
      <c r="BX49" s="45">
        <f t="shared" si="129"/>
        <v>4744</v>
      </c>
      <c r="BZ49" s="21" t="s">
        <v>39</v>
      </c>
      <c r="CA49" s="16">
        <v>2272</v>
      </c>
      <c r="CB49" s="50">
        <f t="shared" si="70"/>
        <v>4744</v>
      </c>
      <c r="CC49" s="50"/>
      <c r="CD49" s="50"/>
      <c r="CE49" s="45">
        <f t="shared" si="130"/>
        <v>4744</v>
      </c>
    </row>
    <row r="50" spans="1:83" s="27" customFormat="1" ht="15.75" customHeight="1" thickBot="1">
      <c r="A50" s="21" t="s">
        <v>40</v>
      </c>
      <c r="B50" s="16">
        <v>2273</v>
      </c>
      <c r="C50" s="50">
        <v>45091</v>
      </c>
      <c r="D50" s="50"/>
      <c r="E50" s="50"/>
      <c r="F50" s="45">
        <f t="shared" si="119"/>
        <v>45091</v>
      </c>
      <c r="H50" s="21" t="s">
        <v>40</v>
      </c>
      <c r="I50" s="16">
        <v>2273</v>
      </c>
      <c r="J50" s="50">
        <f t="shared" si="60"/>
        <v>45091</v>
      </c>
      <c r="K50" s="50"/>
      <c r="L50" s="50"/>
      <c r="M50" s="45">
        <f t="shared" si="120"/>
        <v>45091</v>
      </c>
      <c r="O50" s="21" t="s">
        <v>40</v>
      </c>
      <c r="P50" s="16">
        <v>2273</v>
      </c>
      <c r="Q50" s="50">
        <f t="shared" si="61"/>
        <v>45091</v>
      </c>
      <c r="R50" s="50"/>
      <c r="S50" s="50"/>
      <c r="T50" s="45">
        <f t="shared" si="121"/>
        <v>45091</v>
      </c>
      <c r="U50" s="28"/>
      <c r="V50" s="21" t="s">
        <v>40</v>
      </c>
      <c r="W50" s="16">
        <v>2273</v>
      </c>
      <c r="X50" s="50">
        <f t="shared" si="62"/>
        <v>45091</v>
      </c>
      <c r="Y50" s="50"/>
      <c r="Z50" s="50"/>
      <c r="AA50" s="45">
        <f t="shared" si="122"/>
        <v>45091</v>
      </c>
      <c r="AB50" s="28"/>
      <c r="AC50" s="21" t="s">
        <v>40</v>
      </c>
      <c r="AD50" s="16">
        <v>2273</v>
      </c>
      <c r="AE50" s="50">
        <f t="shared" si="63"/>
        <v>45091</v>
      </c>
      <c r="AF50" s="50"/>
      <c r="AG50" s="50"/>
      <c r="AH50" s="45">
        <f t="shared" si="123"/>
        <v>45091</v>
      </c>
      <c r="AJ50" s="21" t="s">
        <v>40</v>
      </c>
      <c r="AK50" s="16">
        <v>2273</v>
      </c>
      <c r="AL50" s="50">
        <f t="shared" si="64"/>
        <v>45091</v>
      </c>
      <c r="AM50" s="50"/>
      <c r="AN50" s="119"/>
      <c r="AO50" s="45">
        <f t="shared" si="124"/>
        <v>45091</v>
      </c>
      <c r="AQ50" s="21" t="s">
        <v>40</v>
      </c>
      <c r="AR50" s="16">
        <v>2273</v>
      </c>
      <c r="AS50" s="50">
        <f t="shared" si="65"/>
        <v>45091</v>
      </c>
      <c r="AT50" s="50"/>
      <c r="AU50" s="50"/>
      <c r="AV50" s="45">
        <f t="shared" si="125"/>
        <v>45091</v>
      </c>
      <c r="AX50" s="21" t="s">
        <v>40</v>
      </c>
      <c r="AY50" s="16">
        <v>2273</v>
      </c>
      <c r="AZ50" s="50">
        <f t="shared" si="66"/>
        <v>45091</v>
      </c>
      <c r="BA50" s="50"/>
      <c r="BB50" s="50"/>
      <c r="BC50" s="45">
        <f t="shared" si="126"/>
        <v>45091</v>
      </c>
      <c r="BE50" s="21" t="s">
        <v>40</v>
      </c>
      <c r="BF50" s="16">
        <v>2273</v>
      </c>
      <c r="BG50" s="50">
        <f t="shared" si="67"/>
        <v>45091</v>
      </c>
      <c r="BH50" s="50"/>
      <c r="BI50" s="50"/>
      <c r="BJ50" s="45">
        <f t="shared" si="127"/>
        <v>45091</v>
      </c>
      <c r="BL50" s="21" t="s">
        <v>40</v>
      </c>
      <c r="BM50" s="16">
        <v>2273</v>
      </c>
      <c r="BN50" s="50">
        <f t="shared" si="68"/>
        <v>45091</v>
      </c>
      <c r="BO50" s="50"/>
      <c r="BP50" s="50"/>
      <c r="BQ50" s="45">
        <f t="shared" si="128"/>
        <v>45091</v>
      </c>
      <c r="BS50" s="21" t="s">
        <v>40</v>
      </c>
      <c r="BT50" s="16">
        <v>2273</v>
      </c>
      <c r="BU50" s="50">
        <f t="shared" si="69"/>
        <v>45091</v>
      </c>
      <c r="BV50" s="50"/>
      <c r="BW50" s="50"/>
      <c r="BX50" s="45">
        <f t="shared" si="129"/>
        <v>45091</v>
      </c>
      <c r="BZ50" s="21" t="s">
        <v>40</v>
      </c>
      <c r="CA50" s="16">
        <v>2273</v>
      </c>
      <c r="CB50" s="50">
        <f t="shared" si="70"/>
        <v>45091</v>
      </c>
      <c r="CC50" s="50"/>
      <c r="CD50" s="50"/>
      <c r="CE50" s="45">
        <f t="shared" si="130"/>
        <v>45091</v>
      </c>
    </row>
    <row r="51" spans="1:83" s="27" customFormat="1" ht="15.75" customHeight="1" thickBot="1">
      <c r="A51" s="21" t="s">
        <v>42</v>
      </c>
      <c r="B51" s="16">
        <v>2274</v>
      </c>
      <c r="C51" s="50"/>
      <c r="D51" s="50"/>
      <c r="E51" s="50"/>
      <c r="F51" s="45">
        <f t="shared" si="119"/>
        <v>0</v>
      </c>
      <c r="H51" s="21" t="s">
        <v>42</v>
      </c>
      <c r="I51" s="16">
        <v>2274</v>
      </c>
      <c r="J51" s="50">
        <f t="shared" si="60"/>
        <v>0</v>
      </c>
      <c r="K51" s="50"/>
      <c r="L51" s="50"/>
      <c r="M51" s="45">
        <f t="shared" si="120"/>
        <v>0</v>
      </c>
      <c r="O51" s="21" t="s">
        <v>42</v>
      </c>
      <c r="P51" s="16">
        <v>2274</v>
      </c>
      <c r="Q51" s="50">
        <f t="shared" si="61"/>
        <v>0</v>
      </c>
      <c r="R51" s="50"/>
      <c r="S51" s="50"/>
      <c r="T51" s="45">
        <f t="shared" si="121"/>
        <v>0</v>
      </c>
      <c r="U51" s="28"/>
      <c r="V51" s="21" t="s">
        <v>42</v>
      </c>
      <c r="W51" s="16">
        <v>2274</v>
      </c>
      <c r="X51" s="50">
        <f t="shared" si="62"/>
        <v>0</v>
      </c>
      <c r="Y51" s="50"/>
      <c r="Z51" s="50"/>
      <c r="AA51" s="45">
        <f t="shared" si="122"/>
        <v>0</v>
      </c>
      <c r="AB51" s="28"/>
      <c r="AC51" s="21" t="s">
        <v>42</v>
      </c>
      <c r="AD51" s="16">
        <v>2274</v>
      </c>
      <c r="AE51" s="50">
        <f t="shared" si="63"/>
        <v>0</v>
      </c>
      <c r="AF51" s="50"/>
      <c r="AG51" s="50"/>
      <c r="AH51" s="45">
        <f t="shared" si="123"/>
        <v>0</v>
      </c>
      <c r="AI51"/>
      <c r="AJ51" s="21" t="s">
        <v>42</v>
      </c>
      <c r="AK51" s="16">
        <v>2274</v>
      </c>
      <c r="AL51" s="50">
        <f t="shared" si="64"/>
        <v>0</v>
      </c>
      <c r="AM51" s="50"/>
      <c r="AN51" s="119"/>
      <c r="AO51" s="45">
        <f t="shared" si="124"/>
        <v>0</v>
      </c>
      <c r="AQ51" s="21" t="s">
        <v>42</v>
      </c>
      <c r="AR51" s="16">
        <v>2274</v>
      </c>
      <c r="AS51" s="50">
        <f t="shared" si="65"/>
        <v>0</v>
      </c>
      <c r="AT51" s="50"/>
      <c r="AU51" s="50"/>
      <c r="AV51" s="45">
        <f t="shared" si="125"/>
        <v>0</v>
      </c>
      <c r="AX51" s="21" t="s">
        <v>42</v>
      </c>
      <c r="AY51" s="16">
        <v>2274</v>
      </c>
      <c r="AZ51" s="50">
        <f t="shared" si="66"/>
        <v>0</v>
      </c>
      <c r="BA51" s="50"/>
      <c r="BB51" s="50"/>
      <c r="BC51" s="45">
        <f t="shared" si="126"/>
        <v>0</v>
      </c>
      <c r="BE51" s="21" t="s">
        <v>42</v>
      </c>
      <c r="BF51" s="16">
        <v>2274</v>
      </c>
      <c r="BG51" s="50">
        <f t="shared" si="67"/>
        <v>0</v>
      </c>
      <c r="BH51" s="50"/>
      <c r="BI51" s="50"/>
      <c r="BJ51" s="45">
        <f t="shared" si="127"/>
        <v>0</v>
      </c>
      <c r="BL51" s="21" t="s">
        <v>42</v>
      </c>
      <c r="BM51" s="16">
        <v>2274</v>
      </c>
      <c r="BN51" s="50">
        <f t="shared" si="68"/>
        <v>0</v>
      </c>
      <c r="BO51" s="50"/>
      <c r="BP51" s="50"/>
      <c r="BQ51" s="45">
        <f t="shared" si="128"/>
        <v>0</v>
      </c>
      <c r="BS51" s="21" t="s">
        <v>42</v>
      </c>
      <c r="BT51" s="16">
        <v>2274</v>
      </c>
      <c r="BU51" s="50">
        <f t="shared" si="69"/>
        <v>0</v>
      </c>
      <c r="BV51" s="50"/>
      <c r="BW51" s="50"/>
      <c r="BX51" s="45">
        <f t="shared" si="129"/>
        <v>0</v>
      </c>
      <c r="BZ51" s="21" t="s">
        <v>42</v>
      </c>
      <c r="CA51" s="16">
        <v>2274</v>
      </c>
      <c r="CB51" s="50">
        <f t="shared" si="70"/>
        <v>0</v>
      </c>
      <c r="CC51" s="50"/>
      <c r="CD51" s="50"/>
      <c r="CE51" s="45">
        <f t="shared" si="130"/>
        <v>0</v>
      </c>
    </row>
    <row r="52" spans="1:83" s="27" customFormat="1" ht="15.75" customHeight="1" thickBot="1">
      <c r="A52" s="21" t="s">
        <v>36</v>
      </c>
      <c r="B52" s="16">
        <v>2275</v>
      </c>
      <c r="C52" s="49">
        <v>1024</v>
      </c>
      <c r="D52" s="49"/>
      <c r="E52" s="49"/>
      <c r="F52" s="45">
        <f>C52+D52-E52</f>
        <v>1024</v>
      </c>
      <c r="H52" s="21" t="s">
        <v>36</v>
      </c>
      <c r="I52" s="16">
        <v>2275</v>
      </c>
      <c r="J52" s="50">
        <f>F52</f>
        <v>1024</v>
      </c>
      <c r="K52" s="49"/>
      <c r="L52" s="49"/>
      <c r="M52" s="45">
        <f>J52+K52-L52</f>
        <v>1024</v>
      </c>
      <c r="O52" s="21" t="s">
        <v>36</v>
      </c>
      <c r="P52" s="16">
        <v>2275</v>
      </c>
      <c r="Q52" s="50">
        <f>M52</f>
        <v>1024</v>
      </c>
      <c r="R52" s="49"/>
      <c r="S52" s="49"/>
      <c r="T52" s="45">
        <f>Q52+R52-S52</f>
        <v>1024</v>
      </c>
      <c r="U52" s="28"/>
      <c r="V52" s="21" t="s">
        <v>36</v>
      </c>
      <c r="W52" s="16">
        <v>2275</v>
      </c>
      <c r="X52" s="50">
        <f>T52</f>
        <v>1024</v>
      </c>
      <c r="Y52" s="49"/>
      <c r="Z52" s="49"/>
      <c r="AA52" s="45">
        <f>X52+Y52-Z52</f>
        <v>1024</v>
      </c>
      <c r="AB52" s="28"/>
      <c r="AC52" s="21" t="s">
        <v>36</v>
      </c>
      <c r="AD52" s="16">
        <v>2275</v>
      </c>
      <c r="AE52" s="50">
        <f>AA52</f>
        <v>1024</v>
      </c>
      <c r="AF52" s="49"/>
      <c r="AG52" s="49"/>
      <c r="AH52" s="45">
        <f>AE52+AF52-AG52</f>
        <v>1024</v>
      </c>
      <c r="AJ52" s="21" t="s">
        <v>36</v>
      </c>
      <c r="AK52" s="16">
        <v>2275</v>
      </c>
      <c r="AL52" s="50">
        <f>AH52</f>
        <v>1024</v>
      </c>
      <c r="AM52" s="49"/>
      <c r="AN52" s="119"/>
      <c r="AO52" s="45">
        <f>AL52+AM52-AN52</f>
        <v>1024</v>
      </c>
      <c r="AQ52" s="21" t="s">
        <v>36</v>
      </c>
      <c r="AR52" s="16">
        <v>2275</v>
      </c>
      <c r="AS52" s="50">
        <f>AO52</f>
        <v>1024</v>
      </c>
      <c r="AT52" s="49"/>
      <c r="AU52" s="49"/>
      <c r="AV52" s="45">
        <f>AS52+AT52-AU52</f>
        <v>1024</v>
      </c>
      <c r="AW52"/>
      <c r="AX52" s="21" t="s">
        <v>36</v>
      </c>
      <c r="AY52" s="16">
        <v>2275</v>
      </c>
      <c r="AZ52" s="50">
        <f>AV52</f>
        <v>1024</v>
      </c>
      <c r="BA52" s="49"/>
      <c r="BB52" s="49"/>
      <c r="BC52" s="45">
        <f>AZ52+BA52-BB52</f>
        <v>1024</v>
      </c>
      <c r="BE52" s="21" t="s">
        <v>36</v>
      </c>
      <c r="BF52" s="16">
        <v>2275</v>
      </c>
      <c r="BG52" s="50">
        <f>BC52</f>
        <v>1024</v>
      </c>
      <c r="BH52" s="49"/>
      <c r="BI52" s="49"/>
      <c r="BJ52" s="45">
        <f>BG52+BH52-BI52</f>
        <v>1024</v>
      </c>
      <c r="BL52" s="21" t="s">
        <v>36</v>
      </c>
      <c r="BM52" s="16">
        <v>2275</v>
      </c>
      <c r="BN52" s="50">
        <f>BJ52</f>
        <v>1024</v>
      </c>
      <c r="BO52" s="49"/>
      <c r="BP52" s="49"/>
      <c r="BQ52" s="45">
        <f>BN52+BO52-BP52</f>
        <v>1024</v>
      </c>
      <c r="BS52" s="21" t="s">
        <v>36</v>
      </c>
      <c r="BT52" s="16">
        <v>2275</v>
      </c>
      <c r="BU52" s="50">
        <f>BQ52</f>
        <v>1024</v>
      </c>
      <c r="BV52" s="49"/>
      <c r="BW52" s="49"/>
      <c r="BX52" s="45">
        <f>BU52+BV52-BW52</f>
        <v>1024</v>
      </c>
      <c r="BZ52" s="21" t="s">
        <v>36</v>
      </c>
      <c r="CA52" s="16">
        <v>2275</v>
      </c>
      <c r="CB52" s="50">
        <f>BX52</f>
        <v>1024</v>
      </c>
      <c r="CC52" s="49"/>
      <c r="CD52" s="49"/>
      <c r="CE52" s="45">
        <f>CB52+CC52-CD52</f>
        <v>1024</v>
      </c>
    </row>
    <row r="53" spans="1:83" s="108" customFormat="1" ht="15.75" customHeight="1" thickBot="1">
      <c r="A53" s="109" t="s">
        <v>44</v>
      </c>
      <c r="B53" s="110">
        <v>2700</v>
      </c>
      <c r="C53" s="111">
        <f>C54</f>
        <v>0</v>
      </c>
      <c r="D53" s="111">
        <f t="shared" ref="D53:E53" si="131">D54</f>
        <v>0</v>
      </c>
      <c r="E53" s="111">
        <f t="shared" si="131"/>
        <v>0</v>
      </c>
      <c r="F53" s="107">
        <f>C53+D53-E53</f>
        <v>0</v>
      </c>
      <c r="H53" s="109" t="s">
        <v>44</v>
      </c>
      <c r="I53" s="110">
        <v>2700</v>
      </c>
      <c r="J53" s="111">
        <f>J54</f>
        <v>0</v>
      </c>
      <c r="K53" s="111">
        <f t="shared" ref="K53:L53" si="132">K54</f>
        <v>0</v>
      </c>
      <c r="L53" s="111">
        <f t="shared" si="132"/>
        <v>0</v>
      </c>
      <c r="M53" s="107">
        <f>J53+K53-L53</f>
        <v>0</v>
      </c>
      <c r="O53" s="109" t="s">
        <v>44</v>
      </c>
      <c r="P53" s="110">
        <v>2700</v>
      </c>
      <c r="Q53" s="111">
        <f>Q54</f>
        <v>0</v>
      </c>
      <c r="R53" s="111">
        <f t="shared" ref="R53:S53" si="133">R54</f>
        <v>0</v>
      </c>
      <c r="S53" s="111">
        <f t="shared" si="133"/>
        <v>0</v>
      </c>
      <c r="T53" s="107">
        <f>Q53+R53-S53</f>
        <v>0</v>
      </c>
      <c r="V53" s="109" t="s">
        <v>44</v>
      </c>
      <c r="W53" s="110">
        <v>2700</v>
      </c>
      <c r="X53" s="111">
        <f>X54</f>
        <v>0</v>
      </c>
      <c r="Y53" s="111">
        <f t="shared" ref="Y53:Z53" si="134">Y54</f>
        <v>0</v>
      </c>
      <c r="Z53" s="111">
        <f t="shared" si="134"/>
        <v>0</v>
      </c>
      <c r="AA53" s="107">
        <f>X53+Y53-Z53</f>
        <v>0</v>
      </c>
      <c r="AC53" s="109" t="s">
        <v>44</v>
      </c>
      <c r="AD53" s="110">
        <v>2700</v>
      </c>
      <c r="AE53" s="111">
        <f>AE54</f>
        <v>0</v>
      </c>
      <c r="AF53" s="111">
        <f t="shared" ref="AF53:AG53" si="135">AF54</f>
        <v>0</v>
      </c>
      <c r="AG53" s="111">
        <f t="shared" si="135"/>
        <v>0</v>
      </c>
      <c r="AH53" s="107">
        <f>AE53+AF53-AG53</f>
        <v>0</v>
      </c>
      <c r="AJ53" s="109" t="s">
        <v>44</v>
      </c>
      <c r="AK53" s="110">
        <v>2700</v>
      </c>
      <c r="AL53" s="111">
        <f>AL54</f>
        <v>0</v>
      </c>
      <c r="AM53" s="111">
        <f t="shared" ref="AM53:AN53" si="136">AM54</f>
        <v>0</v>
      </c>
      <c r="AN53" s="111">
        <f t="shared" si="136"/>
        <v>0</v>
      </c>
      <c r="AO53" s="107">
        <f>AL53+AM53-AN53</f>
        <v>0</v>
      </c>
      <c r="AQ53" s="109" t="s">
        <v>44</v>
      </c>
      <c r="AR53" s="110">
        <v>2700</v>
      </c>
      <c r="AS53" s="111">
        <f>AS54</f>
        <v>0</v>
      </c>
      <c r="AT53" s="111">
        <f t="shared" ref="AT53:AU53" si="137">AT54</f>
        <v>0</v>
      </c>
      <c r="AU53" s="111">
        <f t="shared" si="137"/>
        <v>0</v>
      </c>
      <c r="AV53" s="107">
        <f>AS53+AT53-AU53</f>
        <v>0</v>
      </c>
      <c r="AX53" s="109" t="s">
        <v>44</v>
      </c>
      <c r="AY53" s="110">
        <v>2700</v>
      </c>
      <c r="AZ53" s="111">
        <f>AZ54</f>
        <v>0</v>
      </c>
      <c r="BA53" s="111">
        <f t="shared" ref="BA53:BB53" si="138">BA54</f>
        <v>0</v>
      </c>
      <c r="BB53" s="111">
        <f t="shared" si="138"/>
        <v>0</v>
      </c>
      <c r="BC53" s="107">
        <f>AZ53+BA53-BB53</f>
        <v>0</v>
      </c>
      <c r="BE53" s="109" t="s">
        <v>44</v>
      </c>
      <c r="BF53" s="110">
        <v>2700</v>
      </c>
      <c r="BG53" s="111">
        <f>BG54</f>
        <v>0</v>
      </c>
      <c r="BH53" s="111">
        <f t="shared" ref="BH53:BI53" si="139">BH54</f>
        <v>0</v>
      </c>
      <c r="BI53" s="111">
        <f t="shared" si="139"/>
        <v>0</v>
      </c>
      <c r="BJ53" s="107">
        <f>BG53+BH53-BI53</f>
        <v>0</v>
      </c>
      <c r="BL53" s="109" t="s">
        <v>44</v>
      </c>
      <c r="BM53" s="110">
        <v>2700</v>
      </c>
      <c r="BN53" s="111">
        <f>BN54</f>
        <v>0</v>
      </c>
      <c r="BO53" s="111">
        <f t="shared" ref="BO53:BP53" si="140">BO54</f>
        <v>0</v>
      </c>
      <c r="BP53" s="111">
        <f t="shared" si="140"/>
        <v>0</v>
      </c>
      <c r="BQ53" s="107">
        <f>BN53+BO53-BP53</f>
        <v>0</v>
      </c>
      <c r="BS53" s="109" t="s">
        <v>44</v>
      </c>
      <c r="BT53" s="110">
        <v>2700</v>
      </c>
      <c r="BU53" s="111">
        <f>BU54</f>
        <v>0</v>
      </c>
      <c r="BV53" s="111">
        <f t="shared" ref="BV53:BW53" si="141">BV54</f>
        <v>0</v>
      </c>
      <c r="BW53" s="111">
        <f t="shared" si="141"/>
        <v>0</v>
      </c>
      <c r="BX53" s="107">
        <f>BU53+BV53-BW53</f>
        <v>0</v>
      </c>
      <c r="BZ53" s="109" t="s">
        <v>44</v>
      </c>
      <c r="CA53" s="110">
        <v>2700</v>
      </c>
      <c r="CB53" s="111">
        <f>CB54</f>
        <v>0</v>
      </c>
      <c r="CC53" s="111">
        <f t="shared" ref="CC53:CD53" si="142">CC54</f>
        <v>0</v>
      </c>
      <c r="CD53" s="111">
        <f t="shared" si="142"/>
        <v>0</v>
      </c>
      <c r="CE53" s="107">
        <f>CB53+CC53-CD53</f>
        <v>0</v>
      </c>
    </row>
    <row r="54" spans="1:83" s="27" customFormat="1" ht="15.75" customHeight="1" thickBot="1">
      <c r="A54" s="21" t="s">
        <v>46</v>
      </c>
      <c r="B54" s="16">
        <v>2730</v>
      </c>
      <c r="C54" s="50"/>
      <c r="D54" s="50"/>
      <c r="E54" s="50"/>
      <c r="F54" s="45">
        <f t="shared" si="119"/>
        <v>0</v>
      </c>
      <c r="H54" s="21" t="s">
        <v>46</v>
      </c>
      <c r="I54" s="16">
        <v>2730</v>
      </c>
      <c r="J54" s="50">
        <f t="shared" si="60"/>
        <v>0</v>
      </c>
      <c r="K54" s="50"/>
      <c r="L54" s="50"/>
      <c r="M54" s="45">
        <f t="shared" si="120"/>
        <v>0</v>
      </c>
      <c r="O54" s="21" t="s">
        <v>46</v>
      </c>
      <c r="P54" s="16">
        <v>2730</v>
      </c>
      <c r="Q54" s="50">
        <f t="shared" si="61"/>
        <v>0</v>
      </c>
      <c r="R54" s="50"/>
      <c r="S54" s="50"/>
      <c r="T54" s="45">
        <f t="shared" si="121"/>
        <v>0</v>
      </c>
      <c r="U54" s="28"/>
      <c r="V54" s="21" t="s">
        <v>46</v>
      </c>
      <c r="W54" s="16">
        <v>2730</v>
      </c>
      <c r="X54" s="50">
        <f t="shared" si="62"/>
        <v>0</v>
      </c>
      <c r="Y54" s="50"/>
      <c r="Z54" s="50"/>
      <c r="AA54" s="45">
        <f t="shared" si="122"/>
        <v>0</v>
      </c>
      <c r="AB54" s="28"/>
      <c r="AC54" s="21" t="s">
        <v>46</v>
      </c>
      <c r="AD54" s="16">
        <v>2730</v>
      </c>
      <c r="AE54" s="50">
        <f t="shared" si="63"/>
        <v>0</v>
      </c>
      <c r="AF54" s="50"/>
      <c r="AG54" s="50"/>
      <c r="AH54" s="45">
        <f t="shared" si="123"/>
        <v>0</v>
      </c>
      <c r="AI54"/>
      <c r="AJ54" s="21" t="s">
        <v>46</v>
      </c>
      <c r="AK54" s="16">
        <v>2730</v>
      </c>
      <c r="AL54" s="50">
        <f t="shared" si="64"/>
        <v>0</v>
      </c>
      <c r="AM54" s="50"/>
      <c r="AN54" s="50"/>
      <c r="AO54" s="45">
        <f t="shared" si="124"/>
        <v>0</v>
      </c>
      <c r="AQ54" s="21" t="s">
        <v>46</v>
      </c>
      <c r="AR54" s="16">
        <v>2730</v>
      </c>
      <c r="AS54" s="50">
        <f t="shared" si="65"/>
        <v>0</v>
      </c>
      <c r="AT54" s="50"/>
      <c r="AU54" s="50"/>
      <c r="AV54" s="45">
        <f t="shared" si="125"/>
        <v>0</v>
      </c>
      <c r="AX54" s="21" t="s">
        <v>46</v>
      </c>
      <c r="AY54" s="16">
        <v>2730</v>
      </c>
      <c r="AZ54" s="50">
        <f t="shared" si="66"/>
        <v>0</v>
      </c>
      <c r="BA54" s="50"/>
      <c r="BB54" s="50"/>
      <c r="BC54" s="45">
        <f t="shared" si="126"/>
        <v>0</v>
      </c>
      <c r="BE54" s="21" t="s">
        <v>46</v>
      </c>
      <c r="BF54" s="16">
        <v>2730</v>
      </c>
      <c r="BG54" s="50">
        <f t="shared" si="67"/>
        <v>0</v>
      </c>
      <c r="BH54" s="50"/>
      <c r="BI54" s="50"/>
      <c r="BJ54" s="45">
        <f t="shared" si="127"/>
        <v>0</v>
      </c>
      <c r="BL54" s="21" t="s">
        <v>46</v>
      </c>
      <c r="BM54" s="16">
        <v>2730</v>
      </c>
      <c r="BN54" s="50">
        <f t="shared" si="68"/>
        <v>0</v>
      </c>
      <c r="BO54" s="50"/>
      <c r="BP54" s="50"/>
      <c r="BQ54" s="45">
        <f t="shared" si="128"/>
        <v>0</v>
      </c>
      <c r="BS54" s="21" t="s">
        <v>46</v>
      </c>
      <c r="BT54" s="16">
        <v>2730</v>
      </c>
      <c r="BU54" s="50">
        <f t="shared" si="69"/>
        <v>0</v>
      </c>
      <c r="BV54" s="50"/>
      <c r="BW54" s="50"/>
      <c r="BX54" s="45">
        <f t="shared" si="129"/>
        <v>0</v>
      </c>
      <c r="BZ54" s="21" t="s">
        <v>46</v>
      </c>
      <c r="CA54" s="16">
        <v>2730</v>
      </c>
      <c r="CB54" s="50">
        <f t="shared" si="70"/>
        <v>0</v>
      </c>
      <c r="CC54" s="50"/>
      <c r="CD54" s="50"/>
      <c r="CE54" s="45">
        <f t="shared" si="130"/>
        <v>0</v>
      </c>
    </row>
    <row r="55" spans="1:83" s="96" customFormat="1" ht="15.75" customHeight="1" thickBot="1">
      <c r="A55" s="97" t="s">
        <v>48</v>
      </c>
      <c r="B55" s="98">
        <v>3000</v>
      </c>
      <c r="C55" s="99">
        <f>C56</f>
        <v>0</v>
      </c>
      <c r="D55" s="99">
        <f t="shared" ref="D55:F55" si="143">D56</f>
        <v>0</v>
      </c>
      <c r="E55" s="99">
        <f t="shared" si="143"/>
        <v>0</v>
      </c>
      <c r="F55" s="99">
        <f t="shared" si="143"/>
        <v>0</v>
      </c>
      <c r="H55" s="97" t="s">
        <v>48</v>
      </c>
      <c r="I55" s="98">
        <v>3000</v>
      </c>
      <c r="J55" s="99">
        <f>J56</f>
        <v>0</v>
      </c>
      <c r="K55" s="99">
        <f t="shared" ref="K55:M55" si="144">K56</f>
        <v>0</v>
      </c>
      <c r="L55" s="99">
        <f t="shared" si="144"/>
        <v>0</v>
      </c>
      <c r="M55" s="99">
        <f t="shared" si="144"/>
        <v>0</v>
      </c>
      <c r="O55" s="97" t="s">
        <v>48</v>
      </c>
      <c r="P55" s="98">
        <v>3000</v>
      </c>
      <c r="Q55" s="99">
        <f>Q56</f>
        <v>0</v>
      </c>
      <c r="R55" s="99">
        <f t="shared" ref="R55:T55" si="145">R56</f>
        <v>0</v>
      </c>
      <c r="S55" s="99">
        <f t="shared" si="145"/>
        <v>0</v>
      </c>
      <c r="T55" s="99">
        <f t="shared" si="145"/>
        <v>0</v>
      </c>
      <c r="V55" s="97" t="s">
        <v>48</v>
      </c>
      <c r="W55" s="98">
        <v>3000</v>
      </c>
      <c r="X55" s="99">
        <f>X56</f>
        <v>0</v>
      </c>
      <c r="Y55" s="99">
        <f t="shared" ref="Y55:AA55" si="146">Y56</f>
        <v>0</v>
      </c>
      <c r="Z55" s="99">
        <f t="shared" si="146"/>
        <v>0</v>
      </c>
      <c r="AA55" s="99">
        <f t="shared" si="146"/>
        <v>0</v>
      </c>
      <c r="AC55" s="97" t="s">
        <v>48</v>
      </c>
      <c r="AD55" s="98">
        <v>3000</v>
      </c>
      <c r="AE55" s="99">
        <f>AE56</f>
        <v>0</v>
      </c>
      <c r="AF55" s="99">
        <f t="shared" ref="AF55:AH55" si="147">AF56</f>
        <v>0</v>
      </c>
      <c r="AG55" s="99">
        <f t="shared" si="147"/>
        <v>0</v>
      </c>
      <c r="AH55" s="99">
        <f t="shared" si="147"/>
        <v>0</v>
      </c>
      <c r="AJ55" s="97" t="s">
        <v>48</v>
      </c>
      <c r="AK55" s="98">
        <v>3000</v>
      </c>
      <c r="AL55" s="99">
        <f>AL56</f>
        <v>0</v>
      </c>
      <c r="AM55" s="99">
        <f t="shared" ref="AM55:AO55" si="148">AM56</f>
        <v>0</v>
      </c>
      <c r="AN55" s="99">
        <f t="shared" si="148"/>
        <v>0</v>
      </c>
      <c r="AO55" s="99">
        <f t="shared" si="148"/>
        <v>0</v>
      </c>
      <c r="AQ55" s="97" t="s">
        <v>48</v>
      </c>
      <c r="AR55" s="98">
        <v>3000</v>
      </c>
      <c r="AS55" s="99">
        <f>AS56</f>
        <v>0</v>
      </c>
      <c r="AT55" s="99">
        <f t="shared" ref="AT55:AV55" si="149">AT56</f>
        <v>0</v>
      </c>
      <c r="AU55" s="99">
        <f t="shared" si="149"/>
        <v>0</v>
      </c>
      <c r="AV55" s="99">
        <f t="shared" si="149"/>
        <v>0</v>
      </c>
      <c r="AX55" s="97" t="s">
        <v>48</v>
      </c>
      <c r="AY55" s="98">
        <v>3000</v>
      </c>
      <c r="AZ55" s="99">
        <f>AZ56</f>
        <v>0</v>
      </c>
      <c r="BA55" s="99">
        <f t="shared" ref="BA55:BC55" si="150">BA56</f>
        <v>0</v>
      </c>
      <c r="BB55" s="99">
        <f t="shared" si="150"/>
        <v>0</v>
      </c>
      <c r="BC55" s="99">
        <f t="shared" si="150"/>
        <v>0</v>
      </c>
      <c r="BE55" s="97" t="s">
        <v>48</v>
      </c>
      <c r="BF55" s="98">
        <v>3000</v>
      </c>
      <c r="BG55" s="99">
        <f>BG56</f>
        <v>0</v>
      </c>
      <c r="BH55" s="99">
        <f t="shared" ref="BH55:BJ55" si="151">BH56</f>
        <v>0</v>
      </c>
      <c r="BI55" s="99">
        <f t="shared" si="151"/>
        <v>0</v>
      </c>
      <c r="BJ55" s="99">
        <f t="shared" si="151"/>
        <v>0</v>
      </c>
      <c r="BL55" s="97" t="s">
        <v>48</v>
      </c>
      <c r="BM55" s="98">
        <v>3000</v>
      </c>
      <c r="BN55" s="99">
        <f>BN56</f>
        <v>0</v>
      </c>
      <c r="BO55" s="99">
        <f t="shared" ref="BO55:BQ55" si="152">BO56</f>
        <v>0</v>
      </c>
      <c r="BP55" s="99">
        <f t="shared" si="152"/>
        <v>0</v>
      </c>
      <c r="BQ55" s="99">
        <f t="shared" si="152"/>
        <v>0</v>
      </c>
      <c r="BS55" s="97" t="s">
        <v>48</v>
      </c>
      <c r="BT55" s="98">
        <v>3000</v>
      </c>
      <c r="BU55" s="99">
        <f>BU56</f>
        <v>0</v>
      </c>
      <c r="BV55" s="99">
        <f t="shared" ref="BV55:BX55" si="153">BV56</f>
        <v>0</v>
      </c>
      <c r="BW55" s="99">
        <f t="shared" si="153"/>
        <v>0</v>
      </c>
      <c r="BX55" s="99">
        <f t="shared" si="153"/>
        <v>0</v>
      </c>
      <c r="BZ55" s="97" t="s">
        <v>48</v>
      </c>
      <c r="CA55" s="98">
        <v>3000</v>
      </c>
      <c r="CB55" s="99">
        <f>CB56</f>
        <v>0</v>
      </c>
      <c r="CC55" s="99">
        <f t="shared" ref="CC55:CE55" si="154">CC56</f>
        <v>0</v>
      </c>
      <c r="CD55" s="99">
        <f t="shared" si="154"/>
        <v>0</v>
      </c>
      <c r="CE55" s="99">
        <f t="shared" si="154"/>
        <v>0</v>
      </c>
    </row>
    <row r="56" spans="1:83" s="112" customFormat="1" ht="15.75" customHeight="1" thickBot="1">
      <c r="A56" s="29" t="s">
        <v>51</v>
      </c>
      <c r="B56" s="30">
        <v>3100</v>
      </c>
      <c r="C56" s="61">
        <f>SUM(C57:C62)</f>
        <v>0</v>
      </c>
      <c r="D56" s="61">
        <f t="shared" ref="D56:E56" si="155">SUM(D57:D62)</f>
        <v>0</v>
      </c>
      <c r="E56" s="61">
        <f t="shared" si="155"/>
        <v>0</v>
      </c>
      <c r="F56" s="47">
        <f t="shared" ref="F56" si="156">C56+D56-E56</f>
        <v>0</v>
      </c>
      <c r="H56" s="29" t="s">
        <v>51</v>
      </c>
      <c r="I56" s="30">
        <v>3100</v>
      </c>
      <c r="J56" s="61">
        <f>SUM(J57:J62)</f>
        <v>0</v>
      </c>
      <c r="K56" s="61">
        <f t="shared" ref="K56:L56" si="157">SUM(K57:K62)</f>
        <v>0</v>
      </c>
      <c r="L56" s="61">
        <f t="shared" si="157"/>
        <v>0</v>
      </c>
      <c r="M56" s="47">
        <f t="shared" ref="M56" si="158">J56+K56-L56</f>
        <v>0</v>
      </c>
      <c r="O56" s="29" t="s">
        <v>51</v>
      </c>
      <c r="P56" s="30">
        <v>3100</v>
      </c>
      <c r="Q56" s="61">
        <f>SUM(Q57:Q62)</f>
        <v>0</v>
      </c>
      <c r="R56" s="61">
        <f t="shared" ref="R56:S56" si="159">SUM(R57:R62)</f>
        <v>0</v>
      </c>
      <c r="S56" s="61">
        <f t="shared" si="159"/>
        <v>0</v>
      </c>
      <c r="T56" s="47">
        <f t="shared" ref="T56" si="160">Q56+R56-S56</f>
        <v>0</v>
      </c>
      <c r="V56" s="29" t="s">
        <v>51</v>
      </c>
      <c r="W56" s="30">
        <v>3100</v>
      </c>
      <c r="X56" s="61">
        <f>SUM(X57:X62)</f>
        <v>0</v>
      </c>
      <c r="Y56" s="61">
        <f t="shared" ref="Y56:Z56" si="161">SUM(Y57:Y62)</f>
        <v>0</v>
      </c>
      <c r="Z56" s="61">
        <f t="shared" si="161"/>
        <v>0</v>
      </c>
      <c r="AA56" s="47">
        <f t="shared" ref="AA56" si="162">X56+Y56-Z56</f>
        <v>0</v>
      </c>
      <c r="AC56" s="29" t="s">
        <v>51</v>
      </c>
      <c r="AD56" s="30">
        <v>3100</v>
      </c>
      <c r="AE56" s="61">
        <f>SUM(AE57:AE62)</f>
        <v>0</v>
      </c>
      <c r="AF56" s="61">
        <f t="shared" ref="AF56:AG56" si="163">SUM(AF57:AF62)</f>
        <v>0</v>
      </c>
      <c r="AG56" s="61">
        <f t="shared" si="163"/>
        <v>0</v>
      </c>
      <c r="AH56" s="47">
        <f t="shared" ref="AH56" si="164">AE56+AF56-AG56</f>
        <v>0</v>
      </c>
      <c r="AJ56" s="29" t="s">
        <v>51</v>
      </c>
      <c r="AK56" s="30">
        <v>3100</v>
      </c>
      <c r="AL56" s="61">
        <f>SUM(AL57:AL62)</f>
        <v>0</v>
      </c>
      <c r="AM56" s="61">
        <f t="shared" ref="AM56:AN56" si="165">SUM(AM57:AM62)</f>
        <v>0</v>
      </c>
      <c r="AN56" s="61">
        <f t="shared" si="165"/>
        <v>0</v>
      </c>
      <c r="AO56" s="47">
        <f t="shared" ref="AO56" si="166">AL56+AM56-AN56</f>
        <v>0</v>
      </c>
      <c r="AQ56" s="29" t="s">
        <v>51</v>
      </c>
      <c r="AR56" s="30">
        <v>3100</v>
      </c>
      <c r="AS56" s="61">
        <f>SUM(AS57:AS62)</f>
        <v>0</v>
      </c>
      <c r="AT56" s="61">
        <f t="shared" ref="AT56:AU56" si="167">SUM(AT57:AT62)</f>
        <v>0</v>
      </c>
      <c r="AU56" s="61">
        <f t="shared" si="167"/>
        <v>0</v>
      </c>
      <c r="AV56" s="47">
        <f t="shared" ref="AV56" si="168">AS56+AT56-AU56</f>
        <v>0</v>
      </c>
      <c r="AX56" s="29" t="s">
        <v>51</v>
      </c>
      <c r="AY56" s="30">
        <v>3100</v>
      </c>
      <c r="AZ56" s="61">
        <f>SUM(AZ57:AZ62)</f>
        <v>0</v>
      </c>
      <c r="BA56" s="61">
        <f t="shared" ref="BA56:BB56" si="169">SUM(BA57:BA62)</f>
        <v>0</v>
      </c>
      <c r="BB56" s="61">
        <f t="shared" si="169"/>
        <v>0</v>
      </c>
      <c r="BC56" s="47">
        <f t="shared" ref="BC56" si="170">AZ56+BA56-BB56</f>
        <v>0</v>
      </c>
      <c r="BE56" s="29" t="s">
        <v>51</v>
      </c>
      <c r="BF56" s="30">
        <v>3100</v>
      </c>
      <c r="BG56" s="61">
        <f>SUM(BG57:BG62)</f>
        <v>0</v>
      </c>
      <c r="BH56" s="61">
        <f t="shared" ref="BH56:BI56" si="171">SUM(BH57:BH62)</f>
        <v>0</v>
      </c>
      <c r="BI56" s="61">
        <f t="shared" si="171"/>
        <v>0</v>
      </c>
      <c r="BJ56" s="47">
        <f t="shared" ref="BJ56" si="172">BG56+BH56-BI56</f>
        <v>0</v>
      </c>
      <c r="BL56" s="29" t="s">
        <v>51</v>
      </c>
      <c r="BM56" s="30">
        <v>3100</v>
      </c>
      <c r="BN56" s="61">
        <f>SUM(BN57:BN62)</f>
        <v>0</v>
      </c>
      <c r="BO56" s="61">
        <f t="shared" ref="BO56:BP56" si="173">SUM(BO57:BO62)</f>
        <v>0</v>
      </c>
      <c r="BP56" s="61">
        <f t="shared" si="173"/>
        <v>0</v>
      </c>
      <c r="BQ56" s="47">
        <f t="shared" ref="BQ56" si="174">BN56+BO56-BP56</f>
        <v>0</v>
      </c>
      <c r="BS56" s="29" t="s">
        <v>51</v>
      </c>
      <c r="BT56" s="30">
        <v>3100</v>
      </c>
      <c r="BU56" s="61">
        <f>SUM(BU57:BU62)</f>
        <v>0</v>
      </c>
      <c r="BV56" s="61">
        <f t="shared" ref="BV56:BW56" si="175">SUM(BV57:BV62)</f>
        <v>0</v>
      </c>
      <c r="BW56" s="61">
        <f t="shared" si="175"/>
        <v>0</v>
      </c>
      <c r="BX56" s="47">
        <f t="shared" ref="BX56" si="176">BU56+BV56-BW56</f>
        <v>0</v>
      </c>
      <c r="BZ56" s="29" t="s">
        <v>51</v>
      </c>
      <c r="CA56" s="30">
        <v>3100</v>
      </c>
      <c r="CB56" s="61">
        <f>SUM(CB57:CB62)</f>
        <v>0</v>
      </c>
      <c r="CC56" s="61">
        <f t="shared" ref="CC56:CD56" si="177">SUM(CC57:CC62)</f>
        <v>0</v>
      </c>
      <c r="CD56" s="61">
        <f t="shared" si="177"/>
        <v>0</v>
      </c>
      <c r="CE56" s="47">
        <f t="shared" ref="CE56" si="178">CB56+CC56-CD56</f>
        <v>0</v>
      </c>
    </row>
    <row r="57" spans="1:83" s="27" customFormat="1" ht="15.75" customHeight="1" thickBot="1">
      <c r="A57" s="21" t="s">
        <v>52</v>
      </c>
      <c r="B57" s="16">
        <v>3110</v>
      </c>
      <c r="C57" s="50"/>
      <c r="D57" s="50"/>
      <c r="E57" s="50"/>
      <c r="F57" s="45">
        <f t="shared" si="119"/>
        <v>0</v>
      </c>
      <c r="H57" s="21" t="s">
        <v>52</v>
      </c>
      <c r="I57" s="16">
        <v>3110</v>
      </c>
      <c r="J57" s="50">
        <f t="shared" si="60"/>
        <v>0</v>
      </c>
      <c r="K57" s="50"/>
      <c r="L57" s="50"/>
      <c r="M57" s="45">
        <f t="shared" si="120"/>
        <v>0</v>
      </c>
      <c r="O57" s="21" t="s">
        <v>52</v>
      </c>
      <c r="P57" s="16">
        <v>3110</v>
      </c>
      <c r="Q57" s="50">
        <f t="shared" si="61"/>
        <v>0</v>
      </c>
      <c r="R57" s="50"/>
      <c r="S57" s="50"/>
      <c r="T57" s="45">
        <f t="shared" si="121"/>
        <v>0</v>
      </c>
      <c r="U57" s="28"/>
      <c r="V57" s="21" t="s">
        <v>52</v>
      </c>
      <c r="W57" s="16">
        <v>3110</v>
      </c>
      <c r="X57" s="50">
        <f t="shared" si="62"/>
        <v>0</v>
      </c>
      <c r="Y57" s="50"/>
      <c r="Z57" s="50"/>
      <c r="AA57" s="45">
        <f t="shared" si="122"/>
        <v>0</v>
      </c>
      <c r="AB57" s="28"/>
      <c r="AC57" s="21" t="s">
        <v>52</v>
      </c>
      <c r="AD57" s="16">
        <v>3110</v>
      </c>
      <c r="AE57" s="50">
        <f t="shared" si="63"/>
        <v>0</v>
      </c>
      <c r="AF57" s="50"/>
      <c r="AG57" s="50"/>
      <c r="AH57" s="45">
        <f t="shared" si="123"/>
        <v>0</v>
      </c>
      <c r="AI57"/>
      <c r="AJ57" s="21" t="s">
        <v>52</v>
      </c>
      <c r="AK57" s="16">
        <v>3110</v>
      </c>
      <c r="AL57" s="50">
        <f t="shared" si="64"/>
        <v>0</v>
      </c>
      <c r="AM57" s="50"/>
      <c r="AN57" s="50"/>
      <c r="AO57" s="45">
        <f t="shared" si="124"/>
        <v>0</v>
      </c>
      <c r="AQ57" s="21" t="s">
        <v>52</v>
      </c>
      <c r="AR57" s="16">
        <v>3110</v>
      </c>
      <c r="AS57" s="50">
        <f t="shared" si="65"/>
        <v>0</v>
      </c>
      <c r="AT57" s="50"/>
      <c r="AU57" s="50"/>
      <c r="AV57" s="45">
        <f t="shared" si="125"/>
        <v>0</v>
      </c>
      <c r="AX57" s="21" t="s">
        <v>52</v>
      </c>
      <c r="AY57" s="16">
        <v>3110</v>
      </c>
      <c r="AZ57" s="50">
        <f t="shared" si="66"/>
        <v>0</v>
      </c>
      <c r="BA57" s="50"/>
      <c r="BB57" s="50"/>
      <c r="BC57" s="45">
        <f t="shared" si="126"/>
        <v>0</v>
      </c>
      <c r="BE57" s="21" t="s">
        <v>52</v>
      </c>
      <c r="BF57" s="16">
        <v>3110</v>
      </c>
      <c r="BG57" s="50">
        <f t="shared" si="67"/>
        <v>0</v>
      </c>
      <c r="BH57" s="50"/>
      <c r="BI57" s="50"/>
      <c r="BJ57" s="45">
        <f t="shared" si="127"/>
        <v>0</v>
      </c>
      <c r="BL57" s="21" t="s">
        <v>52</v>
      </c>
      <c r="BM57" s="16">
        <v>3110</v>
      </c>
      <c r="BN57" s="50">
        <f t="shared" si="68"/>
        <v>0</v>
      </c>
      <c r="BO57" s="50"/>
      <c r="BP57" s="50"/>
      <c r="BQ57" s="45">
        <f t="shared" si="128"/>
        <v>0</v>
      </c>
      <c r="BS57" s="21" t="s">
        <v>52</v>
      </c>
      <c r="BT57" s="16">
        <v>3110</v>
      </c>
      <c r="BU57" s="50">
        <f t="shared" si="69"/>
        <v>0</v>
      </c>
      <c r="BV57" s="50"/>
      <c r="BW57" s="50"/>
      <c r="BX57" s="45">
        <f t="shared" si="129"/>
        <v>0</v>
      </c>
      <c r="BZ57" s="21" t="s">
        <v>52</v>
      </c>
      <c r="CA57" s="16">
        <v>3110</v>
      </c>
      <c r="CB57" s="50">
        <f t="shared" si="70"/>
        <v>0</v>
      </c>
      <c r="CC57" s="50"/>
      <c r="CD57" s="50"/>
      <c r="CE57" s="45">
        <f t="shared" si="130"/>
        <v>0</v>
      </c>
    </row>
    <row r="58" spans="1:83" s="88" customFormat="1" ht="15.75" customHeight="1" thickBot="1">
      <c r="A58" s="34" t="s">
        <v>143</v>
      </c>
      <c r="B58" s="16">
        <v>3110</v>
      </c>
      <c r="C58" s="50"/>
      <c r="D58" s="50"/>
      <c r="E58" s="50"/>
      <c r="F58" s="45">
        <f t="shared" si="119"/>
        <v>0</v>
      </c>
      <c r="H58" s="34" t="s">
        <v>143</v>
      </c>
      <c r="I58" s="16">
        <v>3110</v>
      </c>
      <c r="J58" s="41">
        <f t="shared" si="60"/>
        <v>0</v>
      </c>
      <c r="K58" s="50"/>
      <c r="L58" s="50"/>
      <c r="M58" s="45">
        <f t="shared" si="120"/>
        <v>0</v>
      </c>
      <c r="O58" s="34" t="s">
        <v>143</v>
      </c>
      <c r="P58" s="16">
        <v>3110</v>
      </c>
      <c r="Q58" s="41">
        <f t="shared" si="61"/>
        <v>0</v>
      </c>
      <c r="R58" s="50"/>
      <c r="S58" s="50"/>
      <c r="T58" s="45">
        <f t="shared" si="121"/>
        <v>0</v>
      </c>
      <c r="V58" s="34" t="s">
        <v>143</v>
      </c>
      <c r="W58" s="16">
        <v>3110</v>
      </c>
      <c r="X58" s="41">
        <f t="shared" si="62"/>
        <v>0</v>
      </c>
      <c r="Y58" s="50"/>
      <c r="Z58" s="50"/>
      <c r="AA58" s="45">
        <f t="shared" si="122"/>
        <v>0</v>
      </c>
      <c r="AC58" s="34" t="s">
        <v>143</v>
      </c>
      <c r="AD58" s="16">
        <v>3110</v>
      </c>
      <c r="AE58" s="41">
        <f t="shared" si="63"/>
        <v>0</v>
      </c>
      <c r="AF58" s="50"/>
      <c r="AG58" s="50"/>
      <c r="AH58" s="45">
        <f t="shared" si="123"/>
        <v>0</v>
      </c>
      <c r="AJ58" s="34" t="s">
        <v>143</v>
      </c>
      <c r="AK58" s="16">
        <v>3110</v>
      </c>
      <c r="AL58" s="41">
        <f t="shared" si="64"/>
        <v>0</v>
      </c>
      <c r="AM58" s="50"/>
      <c r="AN58" s="50"/>
      <c r="AO58" s="45">
        <f t="shared" si="124"/>
        <v>0</v>
      </c>
      <c r="AQ58" s="34" t="s">
        <v>143</v>
      </c>
      <c r="AR58" s="16">
        <v>3110</v>
      </c>
      <c r="AS58" s="41">
        <f t="shared" si="65"/>
        <v>0</v>
      </c>
      <c r="AT58" s="50"/>
      <c r="AU58" s="50"/>
      <c r="AV58" s="45">
        <f t="shared" si="125"/>
        <v>0</v>
      </c>
      <c r="AX58" s="34" t="s">
        <v>143</v>
      </c>
      <c r="AY58" s="16">
        <v>3110</v>
      </c>
      <c r="AZ58" s="41">
        <f t="shared" si="66"/>
        <v>0</v>
      </c>
      <c r="BA58" s="50"/>
      <c r="BB58" s="50"/>
      <c r="BC58" s="45">
        <f t="shared" si="126"/>
        <v>0</v>
      </c>
      <c r="BE58" s="34" t="s">
        <v>143</v>
      </c>
      <c r="BF58" s="16">
        <v>3110</v>
      </c>
      <c r="BG58" s="41">
        <f t="shared" si="67"/>
        <v>0</v>
      </c>
      <c r="BH58" s="50"/>
      <c r="BI58" s="50"/>
      <c r="BJ58" s="45">
        <f t="shared" si="127"/>
        <v>0</v>
      </c>
      <c r="BL58" s="34" t="s">
        <v>143</v>
      </c>
      <c r="BM58" s="16">
        <v>3110</v>
      </c>
      <c r="BN58" s="41">
        <f t="shared" si="68"/>
        <v>0</v>
      </c>
      <c r="BO58" s="50"/>
      <c r="BP58" s="50"/>
      <c r="BQ58" s="45">
        <f t="shared" si="128"/>
        <v>0</v>
      </c>
      <c r="BS58" s="34" t="s">
        <v>143</v>
      </c>
      <c r="BT58" s="16">
        <v>3110</v>
      </c>
      <c r="BU58" s="41">
        <f t="shared" si="69"/>
        <v>0</v>
      </c>
      <c r="BV58" s="50"/>
      <c r="BW58" s="50"/>
      <c r="BX58" s="45">
        <f t="shared" si="129"/>
        <v>0</v>
      </c>
      <c r="BZ58" s="34" t="s">
        <v>143</v>
      </c>
      <c r="CA58" s="16">
        <v>3110</v>
      </c>
      <c r="CB58" s="41">
        <f t="shared" si="70"/>
        <v>0</v>
      </c>
      <c r="CC58" s="50"/>
      <c r="CD58" s="50"/>
      <c r="CE58" s="45">
        <f t="shared" si="130"/>
        <v>0</v>
      </c>
    </row>
    <row r="59" spans="1:83" s="88" customFormat="1" ht="15.75" customHeight="1" thickBot="1">
      <c r="A59" s="34" t="s">
        <v>144</v>
      </c>
      <c r="B59" s="16">
        <v>3110</v>
      </c>
      <c r="C59" s="50"/>
      <c r="D59" s="50"/>
      <c r="E59" s="50"/>
      <c r="F59" s="45">
        <f t="shared" si="119"/>
        <v>0</v>
      </c>
      <c r="H59" s="34" t="s">
        <v>144</v>
      </c>
      <c r="I59" s="16">
        <v>3110</v>
      </c>
      <c r="J59" s="41">
        <f t="shared" si="60"/>
        <v>0</v>
      </c>
      <c r="K59" s="50"/>
      <c r="L59" s="50"/>
      <c r="M59" s="45">
        <f t="shared" si="120"/>
        <v>0</v>
      </c>
      <c r="O59" s="34" t="s">
        <v>144</v>
      </c>
      <c r="P59" s="16">
        <v>3110</v>
      </c>
      <c r="Q59" s="41">
        <f t="shared" si="61"/>
        <v>0</v>
      </c>
      <c r="R59" s="50"/>
      <c r="S59" s="50"/>
      <c r="T59" s="45">
        <f t="shared" si="121"/>
        <v>0</v>
      </c>
      <c r="V59" s="34" t="s">
        <v>144</v>
      </c>
      <c r="W59" s="16">
        <v>3110</v>
      </c>
      <c r="X59" s="41">
        <f t="shared" si="62"/>
        <v>0</v>
      </c>
      <c r="Y59" s="50"/>
      <c r="Z59" s="50"/>
      <c r="AA59" s="45">
        <f t="shared" si="122"/>
        <v>0</v>
      </c>
      <c r="AC59" s="34" t="s">
        <v>144</v>
      </c>
      <c r="AD59" s="16">
        <v>3110</v>
      </c>
      <c r="AE59" s="41">
        <f t="shared" si="63"/>
        <v>0</v>
      </c>
      <c r="AF59" s="50"/>
      <c r="AG59" s="50"/>
      <c r="AH59" s="45">
        <f t="shared" si="123"/>
        <v>0</v>
      </c>
      <c r="AJ59" s="34" t="s">
        <v>144</v>
      </c>
      <c r="AK59" s="16">
        <v>3110</v>
      </c>
      <c r="AL59" s="41">
        <f t="shared" si="64"/>
        <v>0</v>
      </c>
      <c r="AM59" s="50"/>
      <c r="AN59" s="50"/>
      <c r="AO59" s="45">
        <f t="shared" si="124"/>
        <v>0</v>
      </c>
      <c r="AQ59" s="34" t="s">
        <v>144</v>
      </c>
      <c r="AR59" s="16">
        <v>3110</v>
      </c>
      <c r="AS59" s="41">
        <f t="shared" si="65"/>
        <v>0</v>
      </c>
      <c r="AT59" s="50"/>
      <c r="AU59" s="50"/>
      <c r="AV59" s="45">
        <f t="shared" si="125"/>
        <v>0</v>
      </c>
      <c r="AX59" s="34" t="s">
        <v>144</v>
      </c>
      <c r="AY59" s="16">
        <v>3110</v>
      </c>
      <c r="AZ59" s="41">
        <f t="shared" si="66"/>
        <v>0</v>
      </c>
      <c r="BA59" s="50"/>
      <c r="BB59" s="50"/>
      <c r="BC59" s="45">
        <f t="shared" si="126"/>
        <v>0</v>
      </c>
      <c r="BE59" s="34" t="s">
        <v>144</v>
      </c>
      <c r="BF59" s="16">
        <v>3110</v>
      </c>
      <c r="BG59" s="41">
        <f t="shared" si="67"/>
        <v>0</v>
      </c>
      <c r="BH59" s="50"/>
      <c r="BI59" s="50"/>
      <c r="BJ59" s="45">
        <f t="shared" si="127"/>
        <v>0</v>
      </c>
      <c r="BL59" s="34" t="s">
        <v>144</v>
      </c>
      <c r="BM59" s="16">
        <v>3110</v>
      </c>
      <c r="BN59" s="41">
        <f t="shared" si="68"/>
        <v>0</v>
      </c>
      <c r="BO59" s="50"/>
      <c r="BP59" s="50"/>
      <c r="BQ59" s="45">
        <f t="shared" si="128"/>
        <v>0</v>
      </c>
      <c r="BS59" s="34" t="s">
        <v>144</v>
      </c>
      <c r="BT59" s="16">
        <v>3110</v>
      </c>
      <c r="BU59" s="41">
        <f t="shared" si="69"/>
        <v>0</v>
      </c>
      <c r="BV59" s="50"/>
      <c r="BW59" s="50"/>
      <c r="BX59" s="45">
        <f t="shared" si="129"/>
        <v>0</v>
      </c>
      <c r="BZ59" s="34" t="s">
        <v>144</v>
      </c>
      <c r="CA59" s="16">
        <v>3110</v>
      </c>
      <c r="CB59" s="41">
        <f t="shared" si="70"/>
        <v>0</v>
      </c>
      <c r="CC59" s="50"/>
      <c r="CD59" s="50"/>
      <c r="CE59" s="45">
        <f t="shared" si="130"/>
        <v>0</v>
      </c>
    </row>
    <row r="60" spans="1:83" s="88" customFormat="1" ht="15.75" customHeight="1" thickBot="1">
      <c r="A60" s="34" t="s">
        <v>145</v>
      </c>
      <c r="B60" s="16">
        <v>3110</v>
      </c>
      <c r="C60" s="50"/>
      <c r="D60" s="50"/>
      <c r="E60" s="50"/>
      <c r="F60" s="45">
        <f t="shared" si="119"/>
        <v>0</v>
      </c>
      <c r="H60" s="34" t="s">
        <v>145</v>
      </c>
      <c r="I60" s="16">
        <v>3110</v>
      </c>
      <c r="J60" s="41">
        <f t="shared" si="60"/>
        <v>0</v>
      </c>
      <c r="K60" s="50"/>
      <c r="L60" s="50"/>
      <c r="M60" s="45">
        <f t="shared" si="120"/>
        <v>0</v>
      </c>
      <c r="O60" s="34" t="s">
        <v>145</v>
      </c>
      <c r="P60" s="16">
        <v>3110</v>
      </c>
      <c r="Q60" s="41">
        <f t="shared" si="61"/>
        <v>0</v>
      </c>
      <c r="R60" s="50"/>
      <c r="S60" s="50"/>
      <c r="T60" s="45">
        <f t="shared" si="121"/>
        <v>0</v>
      </c>
      <c r="V60" s="34" t="s">
        <v>145</v>
      </c>
      <c r="W60" s="16">
        <v>3110</v>
      </c>
      <c r="X60" s="41">
        <f t="shared" si="62"/>
        <v>0</v>
      </c>
      <c r="Y60" s="50"/>
      <c r="Z60" s="50"/>
      <c r="AA60" s="45">
        <f t="shared" si="122"/>
        <v>0</v>
      </c>
      <c r="AC60" s="34" t="s">
        <v>145</v>
      </c>
      <c r="AD60" s="16">
        <v>3110</v>
      </c>
      <c r="AE60" s="41">
        <f t="shared" si="63"/>
        <v>0</v>
      </c>
      <c r="AF60" s="50"/>
      <c r="AG60" s="50"/>
      <c r="AH60" s="45">
        <f t="shared" si="123"/>
        <v>0</v>
      </c>
      <c r="AJ60" s="34" t="s">
        <v>145</v>
      </c>
      <c r="AK60" s="16">
        <v>3110</v>
      </c>
      <c r="AL60" s="41">
        <f t="shared" si="64"/>
        <v>0</v>
      </c>
      <c r="AM60" s="50"/>
      <c r="AN60" s="50"/>
      <c r="AO60" s="45">
        <f t="shared" si="124"/>
        <v>0</v>
      </c>
      <c r="AQ60" s="34" t="s">
        <v>145</v>
      </c>
      <c r="AR60" s="16">
        <v>3110</v>
      </c>
      <c r="AS60" s="41">
        <f t="shared" si="65"/>
        <v>0</v>
      </c>
      <c r="AT60" s="50"/>
      <c r="AU60" s="50"/>
      <c r="AV60" s="45">
        <f t="shared" si="125"/>
        <v>0</v>
      </c>
      <c r="AX60" s="34" t="s">
        <v>145</v>
      </c>
      <c r="AY60" s="16">
        <v>3110</v>
      </c>
      <c r="AZ60" s="41">
        <f t="shared" si="66"/>
        <v>0</v>
      </c>
      <c r="BA60" s="50"/>
      <c r="BB60" s="50"/>
      <c r="BC60" s="45">
        <f t="shared" si="126"/>
        <v>0</v>
      </c>
      <c r="BE60" s="34" t="s">
        <v>145</v>
      </c>
      <c r="BF60" s="16">
        <v>3110</v>
      </c>
      <c r="BG60" s="41">
        <f t="shared" si="67"/>
        <v>0</v>
      </c>
      <c r="BH60" s="50"/>
      <c r="BI60" s="50"/>
      <c r="BJ60" s="45">
        <f t="shared" si="127"/>
        <v>0</v>
      </c>
      <c r="BL60" s="34" t="s">
        <v>145</v>
      </c>
      <c r="BM60" s="16">
        <v>3110</v>
      </c>
      <c r="BN60" s="41">
        <f t="shared" si="68"/>
        <v>0</v>
      </c>
      <c r="BO60" s="50"/>
      <c r="BP60" s="50"/>
      <c r="BQ60" s="45">
        <f t="shared" si="128"/>
        <v>0</v>
      </c>
      <c r="BS60" s="34" t="s">
        <v>145</v>
      </c>
      <c r="BT60" s="16">
        <v>3110</v>
      </c>
      <c r="BU60" s="41">
        <f t="shared" si="69"/>
        <v>0</v>
      </c>
      <c r="BV60" s="50"/>
      <c r="BW60" s="50"/>
      <c r="BX60" s="45">
        <f t="shared" si="129"/>
        <v>0</v>
      </c>
      <c r="BZ60" s="34" t="s">
        <v>145</v>
      </c>
      <c r="CA60" s="16">
        <v>3110</v>
      </c>
      <c r="CB60" s="41">
        <f t="shared" si="70"/>
        <v>0</v>
      </c>
      <c r="CC60" s="50"/>
      <c r="CD60" s="50"/>
      <c r="CE60" s="45">
        <f t="shared" si="130"/>
        <v>0</v>
      </c>
    </row>
    <row r="61" spans="1:83" s="27" customFormat="1" ht="25.5" customHeight="1" thickBot="1">
      <c r="A61" s="21" t="s">
        <v>53</v>
      </c>
      <c r="B61" s="16">
        <v>3120</v>
      </c>
      <c r="C61" s="50"/>
      <c r="D61" s="50"/>
      <c r="E61" s="50"/>
      <c r="F61" s="45">
        <f t="shared" si="119"/>
        <v>0</v>
      </c>
      <c r="H61" s="21" t="s">
        <v>53</v>
      </c>
      <c r="I61" s="16">
        <v>3120</v>
      </c>
      <c r="J61" s="50">
        <f t="shared" si="60"/>
        <v>0</v>
      </c>
      <c r="K61" s="50"/>
      <c r="L61" s="50"/>
      <c r="M61" s="45">
        <f t="shared" si="120"/>
        <v>0</v>
      </c>
      <c r="O61" s="21" t="s">
        <v>53</v>
      </c>
      <c r="P61" s="16">
        <v>3120</v>
      </c>
      <c r="Q61" s="50">
        <f t="shared" si="61"/>
        <v>0</v>
      </c>
      <c r="R61" s="50"/>
      <c r="S61" s="50"/>
      <c r="T61" s="45">
        <f t="shared" si="121"/>
        <v>0</v>
      </c>
      <c r="U61" s="28"/>
      <c r="V61" s="21" t="s">
        <v>53</v>
      </c>
      <c r="W61" s="16">
        <v>3120</v>
      </c>
      <c r="X61" s="50">
        <f t="shared" si="62"/>
        <v>0</v>
      </c>
      <c r="Y61" s="50"/>
      <c r="Z61" s="50"/>
      <c r="AA61" s="45">
        <f t="shared" si="122"/>
        <v>0</v>
      </c>
      <c r="AB61" s="28"/>
      <c r="AC61" s="21" t="s">
        <v>53</v>
      </c>
      <c r="AD61" s="16">
        <v>3120</v>
      </c>
      <c r="AE61" s="50">
        <f t="shared" si="63"/>
        <v>0</v>
      </c>
      <c r="AF61" s="50"/>
      <c r="AG61" s="50"/>
      <c r="AH61" s="45">
        <f t="shared" si="123"/>
        <v>0</v>
      </c>
      <c r="AI61"/>
      <c r="AJ61" s="21" t="s">
        <v>53</v>
      </c>
      <c r="AK61" s="16">
        <v>3120</v>
      </c>
      <c r="AL61" s="50">
        <f t="shared" si="64"/>
        <v>0</v>
      </c>
      <c r="AM61" s="50"/>
      <c r="AN61" s="50"/>
      <c r="AO61" s="45">
        <f t="shared" si="124"/>
        <v>0</v>
      </c>
      <c r="AQ61" s="21" t="s">
        <v>53</v>
      </c>
      <c r="AR61" s="16">
        <v>3120</v>
      </c>
      <c r="AS61" s="50">
        <f t="shared" si="65"/>
        <v>0</v>
      </c>
      <c r="AT61" s="50"/>
      <c r="AU61" s="50"/>
      <c r="AV61" s="45">
        <f t="shared" si="125"/>
        <v>0</v>
      </c>
      <c r="AX61" s="21" t="s">
        <v>53</v>
      </c>
      <c r="AY61" s="16">
        <v>3120</v>
      </c>
      <c r="AZ61" s="50">
        <f t="shared" si="66"/>
        <v>0</v>
      </c>
      <c r="BA61" s="50"/>
      <c r="BB61" s="50"/>
      <c r="BC61" s="45">
        <f t="shared" si="126"/>
        <v>0</v>
      </c>
      <c r="BE61" s="21" t="s">
        <v>53</v>
      </c>
      <c r="BF61" s="16">
        <v>3120</v>
      </c>
      <c r="BG61" s="50">
        <f t="shared" si="67"/>
        <v>0</v>
      </c>
      <c r="BH61" s="50"/>
      <c r="BI61" s="50"/>
      <c r="BJ61" s="45">
        <f t="shared" si="127"/>
        <v>0</v>
      </c>
      <c r="BL61" s="21" t="s">
        <v>53</v>
      </c>
      <c r="BM61" s="16">
        <v>3120</v>
      </c>
      <c r="BN61" s="50">
        <f t="shared" si="68"/>
        <v>0</v>
      </c>
      <c r="BO61" s="50"/>
      <c r="BP61" s="50"/>
      <c r="BQ61" s="45">
        <f t="shared" si="128"/>
        <v>0</v>
      </c>
      <c r="BS61" s="21" t="s">
        <v>53</v>
      </c>
      <c r="BT61" s="16">
        <v>3120</v>
      </c>
      <c r="BU61" s="50">
        <f t="shared" si="69"/>
        <v>0</v>
      </c>
      <c r="BV61" s="50"/>
      <c r="BW61" s="50"/>
      <c r="BX61" s="45">
        <f t="shared" si="129"/>
        <v>0</v>
      </c>
      <c r="BZ61" s="21" t="s">
        <v>53</v>
      </c>
      <c r="CA61" s="16">
        <v>3120</v>
      </c>
      <c r="CB61" s="50">
        <f t="shared" si="70"/>
        <v>0</v>
      </c>
      <c r="CC61" s="50"/>
      <c r="CD61" s="50"/>
      <c r="CE61" s="45">
        <f t="shared" si="130"/>
        <v>0</v>
      </c>
    </row>
    <row r="62" spans="1:83" s="27" customFormat="1" ht="15.75" customHeight="1" thickBot="1">
      <c r="A62" s="21" t="s">
        <v>54</v>
      </c>
      <c r="B62" s="16">
        <v>3130</v>
      </c>
      <c r="C62" s="50"/>
      <c r="D62" s="50"/>
      <c r="E62" s="50"/>
      <c r="F62" s="45">
        <f t="shared" si="119"/>
        <v>0</v>
      </c>
      <c r="H62" s="21" t="s">
        <v>54</v>
      </c>
      <c r="I62" s="16">
        <v>3130</v>
      </c>
      <c r="J62" s="50">
        <f t="shared" si="60"/>
        <v>0</v>
      </c>
      <c r="K62" s="50"/>
      <c r="L62" s="50"/>
      <c r="M62" s="45">
        <f t="shared" si="120"/>
        <v>0</v>
      </c>
      <c r="O62" s="21" t="s">
        <v>54</v>
      </c>
      <c r="P62" s="16">
        <v>3130</v>
      </c>
      <c r="Q62" s="50">
        <f t="shared" si="61"/>
        <v>0</v>
      </c>
      <c r="R62" s="50"/>
      <c r="S62" s="50"/>
      <c r="T62" s="45">
        <f t="shared" si="121"/>
        <v>0</v>
      </c>
      <c r="U62" s="28"/>
      <c r="V62" s="21" t="s">
        <v>54</v>
      </c>
      <c r="W62" s="16">
        <v>3130</v>
      </c>
      <c r="X62" s="50">
        <f t="shared" si="62"/>
        <v>0</v>
      </c>
      <c r="Y62" s="50"/>
      <c r="Z62" s="50"/>
      <c r="AA62" s="45">
        <f t="shared" si="122"/>
        <v>0</v>
      </c>
      <c r="AB62" s="28"/>
      <c r="AC62" s="21" t="s">
        <v>54</v>
      </c>
      <c r="AD62" s="16">
        <v>3130</v>
      </c>
      <c r="AE62" s="50">
        <f t="shared" si="63"/>
        <v>0</v>
      </c>
      <c r="AF62" s="50"/>
      <c r="AG62" s="50"/>
      <c r="AH62" s="45">
        <f t="shared" si="123"/>
        <v>0</v>
      </c>
      <c r="AI62"/>
      <c r="AJ62" s="21" t="s">
        <v>54</v>
      </c>
      <c r="AK62" s="16">
        <v>3130</v>
      </c>
      <c r="AL62" s="50">
        <f t="shared" si="64"/>
        <v>0</v>
      </c>
      <c r="AM62" s="50"/>
      <c r="AN62" s="50"/>
      <c r="AO62" s="45">
        <f t="shared" si="124"/>
        <v>0</v>
      </c>
      <c r="AQ62" s="21" t="s">
        <v>54</v>
      </c>
      <c r="AR62" s="16">
        <v>3130</v>
      </c>
      <c r="AS62" s="50">
        <f t="shared" si="65"/>
        <v>0</v>
      </c>
      <c r="AT62" s="50"/>
      <c r="AU62" s="50"/>
      <c r="AV62" s="45">
        <f t="shared" si="125"/>
        <v>0</v>
      </c>
      <c r="AX62" s="21" t="s">
        <v>54</v>
      </c>
      <c r="AY62" s="16">
        <v>3130</v>
      </c>
      <c r="AZ62" s="50">
        <f t="shared" si="66"/>
        <v>0</v>
      </c>
      <c r="BA62" s="50"/>
      <c r="BB62" s="50"/>
      <c r="BC62" s="45">
        <f t="shared" si="126"/>
        <v>0</v>
      </c>
      <c r="BE62" s="21" t="s">
        <v>54</v>
      </c>
      <c r="BF62" s="16">
        <v>3130</v>
      </c>
      <c r="BG62" s="50">
        <f t="shared" si="67"/>
        <v>0</v>
      </c>
      <c r="BH62" s="50"/>
      <c r="BI62" s="50"/>
      <c r="BJ62" s="45">
        <f t="shared" si="127"/>
        <v>0</v>
      </c>
      <c r="BL62" s="21" t="s">
        <v>54</v>
      </c>
      <c r="BM62" s="16">
        <v>3130</v>
      </c>
      <c r="BN62" s="50">
        <f t="shared" si="68"/>
        <v>0</v>
      </c>
      <c r="BO62" s="50"/>
      <c r="BP62" s="50"/>
      <c r="BQ62" s="45">
        <f t="shared" si="128"/>
        <v>0</v>
      </c>
      <c r="BS62" s="21" t="s">
        <v>54</v>
      </c>
      <c r="BT62" s="16">
        <v>3130</v>
      </c>
      <c r="BU62" s="50">
        <f t="shared" si="69"/>
        <v>0</v>
      </c>
      <c r="BV62" s="50"/>
      <c r="BW62" s="50"/>
      <c r="BX62" s="45">
        <f t="shared" si="129"/>
        <v>0</v>
      </c>
      <c r="BZ62" s="21" t="s">
        <v>54</v>
      </c>
      <c r="CA62" s="16">
        <v>3130</v>
      </c>
      <c r="CB62" s="50">
        <f t="shared" si="70"/>
        <v>0</v>
      </c>
      <c r="CC62" s="50"/>
      <c r="CD62" s="50"/>
      <c r="CE62" s="45">
        <f t="shared" si="130"/>
        <v>0</v>
      </c>
    </row>
    <row r="63" spans="1:83" s="27" customFormat="1" ht="15.75" customHeight="1">
      <c r="A63" s="18"/>
      <c r="AC63"/>
      <c r="AD63"/>
      <c r="AE63"/>
      <c r="AF63"/>
      <c r="AG63"/>
      <c r="AH63"/>
      <c r="AI63"/>
    </row>
    <row r="64" spans="1:83" s="27" customFormat="1" ht="63" customHeight="1"/>
    <row r="65" spans="29:35" s="27" customFormat="1" ht="15.75" customHeight="1"/>
    <row r="66" spans="29:35" s="27" customFormat="1" ht="15.75" customHeight="1">
      <c r="AC66" s="28"/>
      <c r="AD66" s="28"/>
      <c r="AE66" s="28"/>
      <c r="AF66" s="28"/>
      <c r="AG66" s="28"/>
      <c r="AH66" s="28"/>
      <c r="AI66" s="28"/>
    </row>
    <row r="67" spans="29:35" s="27" customFormat="1" ht="36" customHeight="1">
      <c r="AC67" s="28"/>
      <c r="AD67" s="28"/>
      <c r="AE67" s="28"/>
      <c r="AF67" s="28"/>
      <c r="AG67" s="28"/>
      <c r="AH67" s="28"/>
      <c r="AI67" s="28"/>
    </row>
    <row r="68" spans="29:35" s="27" customFormat="1" ht="15.75" customHeight="1">
      <c r="AC68" s="28"/>
      <c r="AD68" s="28"/>
      <c r="AE68" s="28"/>
      <c r="AF68" s="28"/>
      <c r="AG68" s="28"/>
      <c r="AH68" s="28"/>
      <c r="AI68" s="28"/>
    </row>
    <row r="69" spans="29:35" s="27" customFormat="1" ht="15.75" customHeight="1">
      <c r="AC69" s="28"/>
      <c r="AD69" s="28"/>
      <c r="AE69" s="28"/>
      <c r="AF69" s="28"/>
      <c r="AG69" s="28"/>
      <c r="AH69" s="28"/>
      <c r="AI69" s="28"/>
    </row>
    <row r="70" spans="29:35" s="32" customFormat="1" ht="15.75" customHeight="1"/>
    <row r="71" spans="29:35" s="32" customFormat="1" ht="15.75" customHeight="1"/>
    <row r="72" spans="29:35" s="32" customFormat="1" ht="15.75" customHeight="1"/>
    <row r="73" spans="29:35" s="32" customFormat="1" ht="15.75" customHeight="1"/>
    <row r="74" spans="29:35" s="27" customFormat="1" ht="15.75" customHeight="1">
      <c r="AC74" s="28"/>
      <c r="AD74" s="28"/>
      <c r="AE74" s="28"/>
      <c r="AF74" s="28"/>
      <c r="AG74" s="28"/>
      <c r="AH74" s="28"/>
      <c r="AI74" s="28"/>
    </row>
    <row r="75" spans="29:35" s="27" customFormat="1" ht="15.75" customHeight="1">
      <c r="AC75" s="28"/>
      <c r="AD75" s="28"/>
      <c r="AE75" s="28"/>
      <c r="AF75" s="28"/>
      <c r="AG75" s="28"/>
      <c r="AH75" s="28"/>
      <c r="AI75" s="28"/>
    </row>
    <row r="76" spans="29:35" s="27" customFormat="1" ht="15.75" customHeight="1">
      <c r="AC76" s="28"/>
      <c r="AD76" s="28"/>
      <c r="AE76" s="28"/>
      <c r="AF76" s="28"/>
      <c r="AG76" s="28"/>
      <c r="AH76" s="28"/>
      <c r="AI76" s="28"/>
    </row>
    <row r="77" spans="29:35" s="27" customFormat="1" ht="15.75" customHeight="1">
      <c r="AC77" s="28"/>
      <c r="AD77" s="28"/>
      <c r="AE77" s="28"/>
      <c r="AF77" s="28"/>
      <c r="AG77" s="28"/>
      <c r="AH77" s="28"/>
      <c r="AI77" s="28"/>
    </row>
    <row r="78" spans="29:35" s="27" customFormat="1" ht="15.75" customHeight="1">
      <c r="AC78" s="28"/>
      <c r="AD78" s="28"/>
      <c r="AE78" s="28"/>
      <c r="AF78" s="28"/>
      <c r="AG78" s="28"/>
      <c r="AH78" s="28"/>
      <c r="AI78" s="28"/>
    </row>
    <row r="79" spans="29:35" s="27" customFormat="1" ht="15.75" customHeight="1">
      <c r="AC79" s="28"/>
      <c r="AD79" s="28"/>
      <c r="AE79" s="28"/>
      <c r="AF79" s="28"/>
      <c r="AG79" s="28"/>
      <c r="AH79" s="28"/>
      <c r="AI79" s="28"/>
    </row>
    <row r="80" spans="29:35" s="27" customFormat="1" ht="15.75" customHeight="1">
      <c r="AC80" s="28"/>
      <c r="AD80" s="28"/>
      <c r="AE80" s="28"/>
      <c r="AF80" s="28"/>
      <c r="AG80" s="28"/>
      <c r="AH80" s="28"/>
      <c r="AI80" s="28"/>
    </row>
    <row r="81" spans="29:35" s="27" customFormat="1" ht="15.75" customHeight="1">
      <c r="AC81" s="28"/>
      <c r="AD81" s="28"/>
      <c r="AE81" s="28"/>
      <c r="AF81" s="28"/>
      <c r="AG81" s="28"/>
      <c r="AH81" s="28"/>
      <c r="AI81" s="28"/>
    </row>
    <row r="82" spans="29:35" s="27" customFormat="1" ht="15.75" customHeight="1">
      <c r="AC82" s="28"/>
      <c r="AD82" s="28"/>
      <c r="AE82" s="28"/>
      <c r="AF82" s="28"/>
      <c r="AG82" s="28"/>
      <c r="AH82" s="28"/>
      <c r="AI82" s="28"/>
    </row>
    <row r="83" spans="29:35" s="27" customFormat="1" ht="15.75" customHeight="1">
      <c r="AC83" s="28"/>
      <c r="AD83" s="28"/>
      <c r="AE83" s="28"/>
      <c r="AF83" s="28"/>
      <c r="AG83" s="28"/>
      <c r="AH83" s="28"/>
      <c r="AI83" s="28"/>
    </row>
    <row r="84" spans="29:35" s="27" customFormat="1" ht="15.75" customHeight="1">
      <c r="AC84" s="28"/>
      <c r="AD84" s="28"/>
      <c r="AE84" s="28"/>
      <c r="AF84" s="28"/>
      <c r="AG84" s="28"/>
      <c r="AH84" s="28"/>
      <c r="AI84" s="28"/>
    </row>
    <row r="85" spans="29:35" s="27" customFormat="1" ht="15.75" customHeight="1">
      <c r="AC85" s="28"/>
      <c r="AD85" s="28"/>
      <c r="AE85" s="28"/>
      <c r="AF85" s="28"/>
      <c r="AG85" s="28"/>
      <c r="AH85" s="28"/>
      <c r="AI85" s="28"/>
    </row>
    <row r="86" spans="29:35" s="27" customFormat="1" ht="15.75" customHeight="1">
      <c r="AC86" s="28"/>
      <c r="AD86" s="28"/>
      <c r="AE86" s="28"/>
      <c r="AF86" s="28"/>
      <c r="AG86" s="28"/>
      <c r="AH86" s="28"/>
      <c r="AI86" s="28"/>
    </row>
    <row r="87" spans="29:35" s="27" customFormat="1" ht="15.75" customHeight="1">
      <c r="AC87" s="28"/>
      <c r="AD87" s="28"/>
      <c r="AE87" s="28"/>
      <c r="AF87" s="28"/>
      <c r="AG87" s="28"/>
      <c r="AH87" s="28"/>
      <c r="AI87" s="28"/>
    </row>
    <row r="88" spans="29:35" s="27" customFormat="1" ht="15.75" customHeight="1">
      <c r="AC88" s="28"/>
      <c r="AD88" s="28"/>
      <c r="AE88" s="28"/>
      <c r="AF88" s="28"/>
      <c r="AG88" s="28"/>
      <c r="AH88" s="28"/>
      <c r="AI88" s="28"/>
    </row>
    <row r="89" spans="29:35" s="27" customFormat="1" ht="15.75" customHeight="1">
      <c r="AC89" s="28"/>
      <c r="AD89" s="28"/>
      <c r="AE89" s="28"/>
      <c r="AF89" s="28"/>
      <c r="AG89" s="28"/>
      <c r="AH89" s="28"/>
      <c r="AI89" s="28"/>
    </row>
    <row r="90" spans="29:35" s="27" customFormat="1" ht="15.75" customHeight="1">
      <c r="AC90" s="28"/>
      <c r="AD90" s="28"/>
      <c r="AE90" s="28"/>
      <c r="AF90" s="28"/>
      <c r="AG90" s="28"/>
      <c r="AH90" s="28"/>
      <c r="AI90" s="28"/>
    </row>
    <row r="91" spans="29:35" s="27" customFormat="1" ht="15.75" customHeight="1">
      <c r="AC91" s="28"/>
      <c r="AD91" s="28"/>
      <c r="AE91" s="28"/>
      <c r="AF91" s="28"/>
      <c r="AG91" s="28"/>
      <c r="AH91" s="28"/>
      <c r="AI91" s="28"/>
    </row>
    <row r="92" spans="29:35" s="27" customFormat="1" ht="15.75" customHeight="1">
      <c r="AC92" s="28"/>
      <c r="AD92" s="28"/>
      <c r="AE92" s="28"/>
      <c r="AF92" s="28"/>
      <c r="AG92" s="28"/>
      <c r="AH92" s="28"/>
      <c r="AI92" s="28"/>
    </row>
    <row r="93" spans="29:35" s="27" customFormat="1" ht="15.75" customHeight="1">
      <c r="AC93" s="28"/>
      <c r="AD93" s="28"/>
      <c r="AE93" s="28"/>
      <c r="AF93" s="28"/>
      <c r="AG93" s="28"/>
      <c r="AH93" s="28"/>
      <c r="AI93" s="28"/>
    </row>
    <row r="94" spans="29:35" s="27" customFormat="1" ht="15.75" customHeight="1">
      <c r="AC94" s="28"/>
      <c r="AD94" s="28"/>
      <c r="AE94" s="28"/>
      <c r="AF94" s="28"/>
      <c r="AG94" s="28"/>
      <c r="AH94" s="28"/>
      <c r="AI94" s="28"/>
    </row>
    <row r="95" spans="29:35" s="27" customFormat="1" ht="15.75" customHeight="1">
      <c r="AC95" s="28"/>
      <c r="AD95" s="28"/>
      <c r="AE95" s="28"/>
      <c r="AF95" s="28"/>
      <c r="AG95" s="28"/>
      <c r="AH95" s="28"/>
      <c r="AI95" s="28"/>
    </row>
    <row r="96" spans="29:35" s="27" customFormat="1" ht="15.75" customHeight="1">
      <c r="AC96" s="28"/>
      <c r="AD96" s="28"/>
      <c r="AE96" s="28"/>
      <c r="AF96" s="28"/>
      <c r="AG96" s="28"/>
      <c r="AH96" s="28"/>
      <c r="AI96" s="28"/>
    </row>
    <row r="97" spans="29:35" s="27" customFormat="1" ht="25.5" customHeight="1">
      <c r="AC97" s="28"/>
      <c r="AD97" s="28"/>
      <c r="AE97" s="28"/>
      <c r="AF97" s="28"/>
      <c r="AG97" s="28"/>
      <c r="AH97" s="28"/>
      <c r="AI97" s="28"/>
    </row>
    <row r="98" spans="29:35" s="27" customFormat="1" ht="15.75" customHeight="1">
      <c r="AC98" s="28"/>
      <c r="AD98" s="28"/>
      <c r="AE98" s="28"/>
      <c r="AF98" s="28"/>
      <c r="AG98" s="28"/>
      <c r="AH98" s="28"/>
      <c r="AI98" s="28"/>
    </row>
    <row r="99" spans="29:35" s="27" customFormat="1" ht="15.75" customHeight="1"/>
    <row r="100" spans="29:35" s="27" customFormat="1"/>
    <row r="101" spans="29:35" s="27" customFormat="1" ht="15.75" customHeight="1"/>
    <row r="102" spans="29:35" s="28" customFormat="1" ht="15.75" customHeight="1">
      <c r="AC102" s="27"/>
      <c r="AD102" s="27"/>
      <c r="AE102" s="27"/>
      <c r="AF102" s="27"/>
      <c r="AG102" s="27"/>
      <c r="AH102" s="27"/>
      <c r="AI102" s="27"/>
    </row>
    <row r="103" spans="29:35" s="28" customFormat="1" ht="36" customHeight="1">
      <c r="AC103" s="27"/>
      <c r="AD103" s="27"/>
      <c r="AE103" s="27"/>
      <c r="AF103" s="27"/>
      <c r="AG103" s="27"/>
      <c r="AH103" s="27"/>
      <c r="AI103" s="27"/>
    </row>
    <row r="104" spans="29:35" s="28" customFormat="1" ht="15.75" customHeight="1">
      <c r="AC104" s="27"/>
      <c r="AD104" s="27"/>
      <c r="AE104" s="27"/>
      <c r="AF104" s="27"/>
      <c r="AG104" s="27"/>
      <c r="AH104" s="27"/>
      <c r="AI104" s="27"/>
    </row>
    <row r="105" spans="29:35" s="28" customFormat="1" ht="15.75" customHeight="1">
      <c r="AC105" s="27"/>
      <c r="AD105" s="27"/>
      <c r="AE105" s="27"/>
      <c r="AF105" s="27"/>
      <c r="AG105" s="27"/>
      <c r="AH105" s="27"/>
      <c r="AI105" s="27"/>
    </row>
    <row r="106" spans="29:35" s="32" customFormat="1" ht="15.75" customHeight="1">
      <c r="AC106" s="27"/>
      <c r="AD106" s="27"/>
      <c r="AE106" s="27"/>
      <c r="AF106" s="27"/>
      <c r="AG106" s="27"/>
      <c r="AH106" s="27"/>
      <c r="AI106" s="27"/>
    </row>
    <row r="107" spans="29:35" s="32" customFormat="1" ht="15.75" customHeight="1">
      <c r="AC107" s="27"/>
      <c r="AD107" s="27"/>
      <c r="AE107" s="27"/>
      <c r="AF107" s="27"/>
      <c r="AG107" s="27"/>
      <c r="AH107" s="27"/>
      <c r="AI107" s="27"/>
    </row>
    <row r="108" spans="29:35" s="32" customFormat="1" ht="15.75" customHeight="1">
      <c r="AC108" s="27"/>
      <c r="AD108" s="27"/>
      <c r="AE108" s="27"/>
      <c r="AF108" s="27"/>
      <c r="AG108" s="27"/>
      <c r="AH108" s="27"/>
      <c r="AI108" s="27"/>
    </row>
    <row r="109" spans="29:35" s="32" customFormat="1" ht="15.75" customHeight="1">
      <c r="AC109" s="27"/>
      <c r="AD109" s="27"/>
      <c r="AE109" s="27"/>
      <c r="AF109" s="27"/>
      <c r="AG109" s="27"/>
      <c r="AH109" s="27"/>
      <c r="AI109" s="27"/>
    </row>
    <row r="110" spans="29:35" s="28" customFormat="1" ht="15.75" customHeight="1">
      <c r="AC110" s="27"/>
      <c r="AD110" s="27"/>
      <c r="AE110" s="27"/>
      <c r="AF110" s="27"/>
      <c r="AG110" s="27"/>
      <c r="AH110" s="27"/>
      <c r="AI110" s="27"/>
    </row>
    <row r="111" spans="29:35" s="28" customFormat="1" ht="15.75" customHeight="1">
      <c r="AC111" s="27"/>
      <c r="AD111" s="27"/>
      <c r="AE111" s="27"/>
      <c r="AF111" s="27"/>
      <c r="AG111" s="27"/>
      <c r="AH111" s="27"/>
      <c r="AI111" s="27"/>
    </row>
    <row r="112" spans="29:35" s="28" customFormat="1" ht="15.75" customHeight="1">
      <c r="AC112" s="27"/>
      <c r="AD112" s="27"/>
      <c r="AE112" s="27"/>
      <c r="AF112" s="27"/>
      <c r="AG112" s="27"/>
      <c r="AH112" s="27"/>
      <c r="AI112" s="27"/>
    </row>
    <row r="113" spans="29:35" s="28" customFormat="1" ht="15.75" customHeight="1">
      <c r="AC113" s="27"/>
      <c r="AD113" s="27"/>
      <c r="AE113" s="27"/>
      <c r="AF113" s="27"/>
      <c r="AG113" s="27"/>
      <c r="AH113" s="27"/>
      <c r="AI113" s="27"/>
    </row>
    <row r="114" spans="29:35" s="28" customFormat="1" ht="15.75" customHeight="1">
      <c r="AC114" s="27"/>
      <c r="AD114" s="27"/>
      <c r="AE114" s="27"/>
      <c r="AF114" s="27"/>
      <c r="AG114" s="27"/>
      <c r="AH114" s="27"/>
      <c r="AI114" s="27"/>
    </row>
    <row r="115" spans="29:35" s="28" customFormat="1" ht="15.75" customHeight="1">
      <c r="AC115" s="27"/>
      <c r="AD115" s="27"/>
      <c r="AE115" s="27"/>
      <c r="AF115" s="27"/>
      <c r="AG115" s="27"/>
      <c r="AH115" s="27"/>
      <c r="AI115" s="27"/>
    </row>
    <row r="116" spans="29:35" s="28" customFormat="1" ht="15.75" customHeight="1">
      <c r="AC116" s="27"/>
      <c r="AD116" s="27"/>
      <c r="AE116" s="27"/>
      <c r="AF116" s="27"/>
      <c r="AG116" s="27"/>
      <c r="AH116" s="27"/>
      <c r="AI116" s="27"/>
    </row>
    <row r="117" spans="29:35" s="28" customFormat="1" ht="15.75" customHeight="1">
      <c r="AC117" s="27"/>
      <c r="AD117" s="27"/>
      <c r="AE117" s="27"/>
      <c r="AF117" s="27"/>
      <c r="AG117" s="27"/>
      <c r="AH117" s="27"/>
      <c r="AI117" s="27"/>
    </row>
    <row r="118" spans="29:35" s="28" customFormat="1" ht="15.75" customHeight="1">
      <c r="AC118" s="27"/>
      <c r="AD118" s="27"/>
      <c r="AE118" s="27"/>
      <c r="AF118" s="27"/>
      <c r="AG118" s="27"/>
      <c r="AH118" s="27"/>
      <c r="AI118" s="27"/>
    </row>
    <row r="119" spans="29:35" s="28" customFormat="1" ht="15.75" customHeight="1">
      <c r="AC119" s="27"/>
      <c r="AD119" s="27"/>
      <c r="AE119" s="27"/>
      <c r="AF119" s="27"/>
      <c r="AG119" s="27"/>
      <c r="AH119" s="27"/>
      <c r="AI119" s="27"/>
    </row>
    <row r="120" spans="29:35" s="28" customFormat="1" ht="15.75" customHeight="1">
      <c r="AC120" s="27"/>
      <c r="AD120" s="27"/>
      <c r="AE120" s="27"/>
      <c r="AF120" s="27"/>
      <c r="AG120" s="27"/>
      <c r="AH120" s="27"/>
      <c r="AI120" s="27"/>
    </row>
    <row r="121" spans="29:35" s="28" customFormat="1" ht="15.75" customHeight="1">
      <c r="AC121" s="27"/>
      <c r="AD121" s="27"/>
      <c r="AE121" s="27"/>
      <c r="AF121" s="27"/>
      <c r="AG121" s="27"/>
      <c r="AH121" s="27"/>
      <c r="AI121" s="27"/>
    </row>
    <row r="122" spans="29:35" s="28" customFormat="1" ht="15.75" customHeight="1">
      <c r="AC122" s="27"/>
      <c r="AD122" s="27"/>
      <c r="AE122" s="27"/>
      <c r="AF122" s="27"/>
      <c r="AG122" s="27"/>
      <c r="AH122" s="27"/>
      <c r="AI122" s="27"/>
    </row>
    <row r="123" spans="29:35" s="28" customFormat="1" ht="15.75" customHeight="1">
      <c r="AC123" s="27"/>
      <c r="AD123" s="27"/>
      <c r="AE123" s="27"/>
      <c r="AF123" s="27"/>
      <c r="AG123" s="27"/>
      <c r="AH123" s="27"/>
      <c r="AI123" s="27"/>
    </row>
    <row r="124" spans="29:35" s="28" customFormat="1" ht="15.75" customHeight="1">
      <c r="AC124"/>
      <c r="AD124"/>
      <c r="AE124"/>
      <c r="AF124"/>
      <c r="AG124"/>
      <c r="AH124"/>
      <c r="AI124"/>
    </row>
    <row r="125" spans="29:35" s="28" customFormat="1" ht="15.75" customHeight="1">
      <c r="AC125"/>
      <c r="AD125"/>
      <c r="AE125"/>
      <c r="AF125"/>
      <c r="AG125"/>
      <c r="AH125"/>
      <c r="AI125"/>
    </row>
    <row r="126" spans="29:35" s="28" customFormat="1" ht="15.75" customHeight="1">
      <c r="AC126"/>
      <c r="AD126"/>
      <c r="AE126"/>
      <c r="AF126"/>
      <c r="AG126"/>
      <c r="AH126"/>
      <c r="AI126"/>
    </row>
    <row r="127" spans="29:35" s="28" customFormat="1" ht="15.75" customHeight="1">
      <c r="AC127"/>
      <c r="AD127"/>
      <c r="AE127"/>
      <c r="AF127"/>
      <c r="AG127"/>
      <c r="AH127"/>
      <c r="AI127"/>
    </row>
    <row r="128" spans="29:35" s="28" customFormat="1" ht="15.75" customHeight="1">
      <c r="AC128"/>
      <c r="AD128"/>
      <c r="AE128"/>
      <c r="AF128"/>
      <c r="AG128"/>
      <c r="AH128"/>
      <c r="AI128"/>
    </row>
    <row r="129" spans="29:35" s="28" customFormat="1" ht="15.75" customHeight="1">
      <c r="AC129"/>
      <c r="AD129"/>
      <c r="AE129"/>
      <c r="AF129"/>
      <c r="AG129"/>
      <c r="AH129"/>
      <c r="AI129"/>
    </row>
    <row r="130" spans="29:35" s="28" customFormat="1" ht="15.75" customHeight="1">
      <c r="AC130"/>
      <c r="AD130"/>
      <c r="AE130"/>
      <c r="AF130"/>
      <c r="AG130"/>
      <c r="AH130"/>
      <c r="AI130"/>
    </row>
    <row r="131" spans="29:35" s="28" customFormat="1" ht="15.75" customHeight="1">
      <c r="AC131"/>
      <c r="AD131"/>
      <c r="AE131"/>
      <c r="AF131"/>
      <c r="AG131"/>
      <c r="AH131"/>
      <c r="AI131"/>
    </row>
    <row r="132" spans="29:35" s="28" customFormat="1" ht="15.75" customHeight="1">
      <c r="AC132"/>
      <c r="AD132"/>
      <c r="AE132"/>
      <c r="AF132"/>
      <c r="AG132"/>
      <c r="AH132"/>
      <c r="AI132"/>
    </row>
    <row r="133" spans="29:35" s="28" customFormat="1" ht="25.5" customHeight="1">
      <c r="AC133"/>
      <c r="AD133"/>
      <c r="AE133"/>
      <c r="AF133"/>
      <c r="AG133"/>
      <c r="AH133"/>
      <c r="AI133"/>
    </row>
    <row r="134" spans="29:35" s="28" customFormat="1" ht="15.75" customHeight="1">
      <c r="AC134"/>
      <c r="AD134"/>
      <c r="AE134"/>
      <c r="AF134"/>
      <c r="AG134"/>
      <c r="AH134"/>
      <c r="AI134"/>
    </row>
    <row r="135" spans="29:35" s="27" customFormat="1" ht="15.75" customHeight="1">
      <c r="AC135"/>
      <c r="AD135"/>
      <c r="AE135"/>
      <c r="AF135"/>
      <c r="AG135"/>
      <c r="AH135"/>
      <c r="AI135"/>
    </row>
    <row r="136" spans="29:35" s="27" customFormat="1">
      <c r="AC136"/>
      <c r="AD136"/>
      <c r="AE136"/>
      <c r="AF136"/>
      <c r="AG136"/>
      <c r="AH136"/>
      <c r="AI136"/>
    </row>
    <row r="137" spans="29:35" s="27" customFormat="1" ht="15.75" customHeight="1">
      <c r="AC137"/>
      <c r="AD137"/>
      <c r="AE137"/>
      <c r="AF137"/>
      <c r="AG137"/>
      <c r="AH137"/>
      <c r="AI137"/>
    </row>
    <row r="138" spans="29:35" s="28" customFormat="1" ht="15.75" customHeight="1">
      <c r="AC138"/>
      <c r="AD138"/>
      <c r="AE138"/>
      <c r="AF138"/>
      <c r="AG138"/>
      <c r="AH138"/>
      <c r="AI138"/>
    </row>
    <row r="139" spans="29:35" s="28" customFormat="1" ht="36" customHeight="1">
      <c r="AC139"/>
      <c r="AD139"/>
      <c r="AE139"/>
      <c r="AF139"/>
      <c r="AG139"/>
      <c r="AH139"/>
      <c r="AI139"/>
    </row>
    <row r="140" spans="29:35" s="28" customFormat="1" ht="15.75" customHeight="1">
      <c r="AC140"/>
      <c r="AD140"/>
      <c r="AE140"/>
      <c r="AF140"/>
      <c r="AG140"/>
      <c r="AH140"/>
      <c r="AI140"/>
    </row>
    <row r="141" spans="29:35" s="28" customFormat="1" ht="15.75" customHeight="1">
      <c r="AC141"/>
      <c r="AD141"/>
      <c r="AE141"/>
      <c r="AF141"/>
      <c r="AG141"/>
      <c r="AH141"/>
      <c r="AI141"/>
    </row>
    <row r="142" spans="29:35" s="32" customFormat="1" ht="15.75" customHeight="1">
      <c r="AC142"/>
      <c r="AD142"/>
      <c r="AE142"/>
      <c r="AF142"/>
      <c r="AG142"/>
      <c r="AH142"/>
      <c r="AI142"/>
    </row>
    <row r="143" spans="29:35" s="32" customFormat="1" ht="15.75" customHeight="1">
      <c r="AC143"/>
      <c r="AD143"/>
      <c r="AE143"/>
      <c r="AF143"/>
      <c r="AG143"/>
      <c r="AH143"/>
      <c r="AI143"/>
    </row>
    <row r="144" spans="29:35" s="32" customFormat="1" ht="15.75" customHeight="1">
      <c r="AC144"/>
      <c r="AD144"/>
      <c r="AE144"/>
      <c r="AF144"/>
      <c r="AG144"/>
      <c r="AH144"/>
      <c r="AI144"/>
    </row>
    <row r="145" spans="29:35" s="32" customFormat="1" ht="15.75" customHeight="1">
      <c r="AC145"/>
      <c r="AD145"/>
      <c r="AE145"/>
      <c r="AF145"/>
      <c r="AG145"/>
      <c r="AH145"/>
      <c r="AI145"/>
    </row>
    <row r="146" spans="29:35" s="28" customFormat="1" ht="15.75" customHeight="1">
      <c r="AC146"/>
      <c r="AD146"/>
      <c r="AE146"/>
      <c r="AF146"/>
      <c r="AG146"/>
      <c r="AH146"/>
      <c r="AI146"/>
    </row>
    <row r="147" spans="29:35" s="28" customFormat="1" ht="15.75" customHeight="1">
      <c r="AC147"/>
      <c r="AD147"/>
      <c r="AE147"/>
      <c r="AF147"/>
      <c r="AG147"/>
      <c r="AH147"/>
      <c r="AI147"/>
    </row>
    <row r="148" spans="29:35" s="28" customFormat="1" ht="15.75" customHeight="1">
      <c r="AC148"/>
      <c r="AD148"/>
      <c r="AE148"/>
      <c r="AF148"/>
      <c r="AG148"/>
      <c r="AH148"/>
      <c r="AI148"/>
    </row>
    <row r="149" spans="29:35" s="28" customFormat="1" ht="15.75" customHeight="1">
      <c r="AC149"/>
      <c r="AD149"/>
      <c r="AE149"/>
      <c r="AF149"/>
      <c r="AG149"/>
      <c r="AH149"/>
      <c r="AI149"/>
    </row>
    <row r="150" spans="29:35" s="28" customFormat="1" ht="15.75" customHeight="1">
      <c r="AC150"/>
      <c r="AD150"/>
      <c r="AE150"/>
      <c r="AF150"/>
      <c r="AG150"/>
      <c r="AH150"/>
      <c r="AI150"/>
    </row>
    <row r="151" spans="29:35" s="28" customFormat="1" ht="15.75" customHeight="1">
      <c r="AC151"/>
      <c r="AD151"/>
      <c r="AE151"/>
      <c r="AF151"/>
      <c r="AG151"/>
      <c r="AH151"/>
      <c r="AI151"/>
    </row>
    <row r="152" spans="29:35" s="28" customFormat="1" ht="15.75" customHeight="1">
      <c r="AC152"/>
      <c r="AD152"/>
      <c r="AE152"/>
      <c r="AF152"/>
      <c r="AG152"/>
      <c r="AH152"/>
      <c r="AI152"/>
    </row>
    <row r="153" spans="29:35" s="28" customFormat="1" ht="15.75" customHeight="1">
      <c r="AC153"/>
      <c r="AD153"/>
      <c r="AE153"/>
      <c r="AF153"/>
      <c r="AG153"/>
      <c r="AH153"/>
      <c r="AI153"/>
    </row>
    <row r="154" spans="29:35" s="28" customFormat="1" ht="15.75" customHeight="1">
      <c r="AC154"/>
      <c r="AD154"/>
      <c r="AE154"/>
      <c r="AF154"/>
      <c r="AG154"/>
      <c r="AH154"/>
      <c r="AI154"/>
    </row>
    <row r="155" spans="29:35" s="28" customFormat="1" ht="15.75" customHeight="1">
      <c r="AC155"/>
      <c r="AD155"/>
      <c r="AE155"/>
      <c r="AF155"/>
      <c r="AG155"/>
      <c r="AH155"/>
      <c r="AI155"/>
    </row>
    <row r="156" spans="29:35" s="28" customFormat="1" ht="15.75" customHeight="1">
      <c r="AC156"/>
      <c r="AD156"/>
      <c r="AE156"/>
      <c r="AF156"/>
      <c r="AG156"/>
      <c r="AH156"/>
      <c r="AI156"/>
    </row>
    <row r="157" spans="29:35" s="28" customFormat="1" ht="15.75" customHeight="1">
      <c r="AC157"/>
      <c r="AD157"/>
      <c r="AE157"/>
      <c r="AF157"/>
      <c r="AG157"/>
      <c r="AH157"/>
      <c r="AI157"/>
    </row>
    <row r="158" spans="29:35" s="28" customFormat="1" ht="15.75" customHeight="1">
      <c r="AC158"/>
      <c r="AD158"/>
      <c r="AE158"/>
      <c r="AF158"/>
      <c r="AG158"/>
      <c r="AH158"/>
      <c r="AI158"/>
    </row>
    <row r="159" spans="29:35" s="28" customFormat="1" ht="15.75" customHeight="1">
      <c r="AC159"/>
      <c r="AD159"/>
      <c r="AE159"/>
      <c r="AF159"/>
      <c r="AG159"/>
      <c r="AH159"/>
      <c r="AI159"/>
    </row>
    <row r="160" spans="29:35" s="28" customFormat="1" ht="15.75" customHeight="1">
      <c r="AC160"/>
      <c r="AD160"/>
      <c r="AE160"/>
      <c r="AF160"/>
      <c r="AG160"/>
      <c r="AH160"/>
      <c r="AI160"/>
    </row>
    <row r="161" spans="8:35" s="28" customFormat="1" ht="15.75" customHeight="1">
      <c r="AC161"/>
      <c r="AD161"/>
      <c r="AE161"/>
      <c r="AF161"/>
      <c r="AG161"/>
      <c r="AH161"/>
      <c r="AI161"/>
    </row>
    <row r="162" spans="8:35" s="28" customFormat="1" ht="15.75" customHeight="1">
      <c r="AC162"/>
      <c r="AD162"/>
      <c r="AE162"/>
      <c r="AF162"/>
      <c r="AG162"/>
      <c r="AH162"/>
      <c r="AI162"/>
    </row>
    <row r="163" spans="8:35" s="28" customFormat="1" ht="15.75" customHeight="1">
      <c r="AC163"/>
      <c r="AD163"/>
      <c r="AE163"/>
      <c r="AF163"/>
      <c r="AG163"/>
      <c r="AH163"/>
      <c r="AI163"/>
    </row>
    <row r="164" spans="8:35" s="28" customFormat="1" ht="15.75" customHeight="1">
      <c r="AC164"/>
      <c r="AD164"/>
      <c r="AE164"/>
      <c r="AF164"/>
      <c r="AG164"/>
      <c r="AH164"/>
      <c r="AI164"/>
    </row>
    <row r="165" spans="8:35" s="28" customFormat="1" ht="15.75" customHeight="1">
      <c r="AC165"/>
      <c r="AD165"/>
      <c r="AE165"/>
      <c r="AF165"/>
      <c r="AG165"/>
      <c r="AH165"/>
      <c r="AI165"/>
    </row>
    <row r="166" spans="8:35" s="28" customFormat="1" ht="15.75" customHeight="1">
      <c r="AC166"/>
      <c r="AD166"/>
      <c r="AE166"/>
      <c r="AF166"/>
      <c r="AG166"/>
      <c r="AH166"/>
      <c r="AI166"/>
    </row>
    <row r="167" spans="8:35" s="28" customFormat="1" ht="15.75" customHeight="1">
      <c r="AC167"/>
      <c r="AD167"/>
      <c r="AE167"/>
      <c r="AF167"/>
      <c r="AG167"/>
      <c r="AH167"/>
      <c r="AI167"/>
    </row>
    <row r="168" spans="8:35" s="28" customFormat="1" ht="15.75" customHeight="1"/>
    <row r="169" spans="8:35" s="28" customFormat="1" ht="25.5" customHeight="1"/>
    <row r="170" spans="8:35" s="28" customFormat="1" ht="15.75" customHeight="1"/>
    <row r="171" spans="8:35" s="27" customFormat="1" ht="15.75" customHeight="1"/>
    <row r="172" spans="8:35" s="27" customFormat="1">
      <c r="H172"/>
      <c r="I172"/>
      <c r="J172"/>
      <c r="K172"/>
      <c r="L172"/>
      <c r="M172"/>
      <c r="N172"/>
    </row>
    <row r="173" spans="8:35" s="27" customFormat="1" ht="20.25" customHeight="1">
      <c r="H173"/>
      <c r="I173"/>
      <c r="J173"/>
      <c r="K173"/>
      <c r="L173"/>
      <c r="M173"/>
      <c r="N173"/>
    </row>
    <row r="174" spans="8:35" s="27" customFormat="1" ht="16.149999999999999" customHeight="1">
      <c r="H174"/>
      <c r="I174"/>
      <c r="J174"/>
      <c r="K174"/>
      <c r="L174"/>
      <c r="M174"/>
      <c r="N174"/>
    </row>
    <row r="175" spans="8:35" s="27" customFormat="1" ht="48" customHeight="1">
      <c r="H175"/>
      <c r="I175"/>
      <c r="J175"/>
      <c r="K175"/>
      <c r="L175"/>
      <c r="M175"/>
      <c r="N175"/>
    </row>
    <row r="176" spans="8:35" s="27" customFormat="1" ht="15.75" customHeight="1">
      <c r="H176"/>
      <c r="I176"/>
      <c r="J176"/>
      <c r="K176"/>
      <c r="L176"/>
      <c r="M176"/>
      <c r="N176"/>
    </row>
    <row r="177" spans="8:14" s="27" customFormat="1" ht="15.75" customHeight="1">
      <c r="H177"/>
      <c r="I177"/>
      <c r="J177"/>
      <c r="K177"/>
      <c r="L177"/>
      <c r="M177"/>
      <c r="N177"/>
    </row>
    <row r="178" spans="8:14" s="27" customFormat="1" ht="50.45" customHeight="1">
      <c r="H178"/>
      <c r="I178"/>
      <c r="J178"/>
      <c r="K178"/>
      <c r="L178"/>
      <c r="M178"/>
      <c r="N178"/>
    </row>
    <row r="179" spans="8:14" s="27" customFormat="1" ht="15.75" customHeight="1">
      <c r="H179"/>
      <c r="I179"/>
      <c r="J179"/>
      <c r="K179"/>
      <c r="L179"/>
      <c r="M179"/>
      <c r="N179"/>
    </row>
    <row r="180" spans="8:14" s="27" customFormat="1" ht="15.75" customHeight="1">
      <c r="H180"/>
      <c r="I180"/>
      <c r="J180"/>
      <c r="K180"/>
      <c r="L180"/>
      <c r="M180"/>
      <c r="N180"/>
    </row>
    <row r="181" spans="8:14" s="27" customFormat="1" ht="44.45" customHeight="1">
      <c r="H181"/>
      <c r="I181"/>
      <c r="J181"/>
      <c r="K181"/>
      <c r="L181"/>
      <c r="M181"/>
      <c r="N181"/>
    </row>
    <row r="182" spans="8:14" s="27" customFormat="1" ht="15.75" customHeight="1"/>
    <row r="183" spans="8:14" s="27" customFormat="1" ht="15.75" customHeight="1"/>
    <row r="184" spans="8:14" s="27" customFormat="1" ht="46.9" customHeight="1"/>
    <row r="185" spans="8:14" s="27" customFormat="1" ht="15.75" customHeight="1"/>
    <row r="186" spans="8:14" s="27" customFormat="1" ht="15.75" customHeight="1"/>
    <row r="187" spans="8:14" s="27" customFormat="1" ht="51" customHeight="1"/>
    <row r="188" spans="8:14" s="27" customFormat="1" ht="15.75" customHeight="1"/>
    <row r="189" spans="8:14" s="27" customFormat="1" ht="15.75" customHeight="1"/>
    <row r="190" spans="8:14" s="27" customFormat="1" ht="61.15" customHeight="1"/>
    <row r="191" spans="8:14" s="27" customFormat="1" ht="15.75" customHeight="1"/>
    <row r="192" spans="8:14" s="27" customFormat="1" ht="15.75" customHeight="1"/>
    <row r="193" s="27" customFormat="1" ht="61.15" customHeight="1"/>
    <row r="194" s="27" customFormat="1" ht="15.75" customHeight="1"/>
    <row r="195" s="27" customForma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F737"/>
  <sheetViews>
    <sheetView view="pageBreakPreview" topLeftCell="AM25" zoomScaleNormal="80" zoomScaleSheetLayoutView="100" workbookViewId="0">
      <selection activeCell="AU54" sqref="AU54"/>
    </sheetView>
  </sheetViews>
  <sheetFormatPr defaultColWidth="14.42578125" defaultRowHeight="15" customHeight="1"/>
  <cols>
    <col min="1" max="1" width="56.5703125" customWidth="1"/>
    <col min="2" max="2" width="11" customWidth="1"/>
    <col min="3" max="7" width="15.7109375" customWidth="1"/>
    <col min="8" max="8" width="51.85546875" bestFit="1" customWidth="1"/>
    <col min="9" max="9" width="14.28515625" customWidth="1"/>
    <col min="10" max="10" width="18.28515625" customWidth="1"/>
    <col min="11" max="11" width="14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118</v>
      </c>
      <c r="B8" s="137"/>
      <c r="C8" s="137"/>
      <c r="D8" s="137"/>
      <c r="E8" s="137"/>
      <c r="F8" s="137"/>
      <c r="G8" s="137"/>
      <c r="H8" s="136" t="s">
        <v>118</v>
      </c>
      <c r="I8" s="137"/>
      <c r="J8" s="137"/>
      <c r="K8" s="137"/>
      <c r="L8" s="137"/>
      <c r="M8" s="137"/>
      <c r="N8" s="137"/>
      <c r="O8" s="136" t="s">
        <v>118</v>
      </c>
      <c r="P8" s="137"/>
      <c r="Q8" s="137"/>
      <c r="R8" s="137"/>
      <c r="S8" s="137"/>
      <c r="T8" s="137"/>
      <c r="U8" s="137"/>
      <c r="V8" s="136" t="s">
        <v>118</v>
      </c>
      <c r="W8" s="137"/>
      <c r="X8" s="137"/>
      <c r="Y8" s="137"/>
      <c r="Z8" s="137"/>
      <c r="AA8" s="137"/>
      <c r="AB8" s="137"/>
      <c r="AC8" s="136" t="s">
        <v>118</v>
      </c>
      <c r="AD8" s="137"/>
      <c r="AE8" s="137"/>
      <c r="AF8" s="137"/>
      <c r="AG8" s="137"/>
      <c r="AH8" s="137"/>
      <c r="AI8" s="137"/>
      <c r="AJ8" s="136" t="s">
        <v>118</v>
      </c>
      <c r="AK8" s="137"/>
      <c r="AL8" s="137"/>
      <c r="AM8" s="137"/>
      <c r="AN8" s="137"/>
      <c r="AO8" s="137"/>
      <c r="AP8" s="137"/>
      <c r="AQ8" s="136" t="s">
        <v>118</v>
      </c>
      <c r="AR8" s="137"/>
      <c r="AS8" s="137"/>
      <c r="AT8" s="137"/>
      <c r="AU8" s="137"/>
      <c r="AV8" s="137"/>
      <c r="AW8" s="137"/>
      <c r="AX8" s="136" t="s">
        <v>118</v>
      </c>
      <c r="AY8" s="137"/>
      <c r="AZ8" s="137"/>
      <c r="BA8" s="137"/>
      <c r="BB8" s="137"/>
      <c r="BC8" s="137"/>
      <c r="BD8" s="137"/>
      <c r="BE8" s="136" t="s">
        <v>118</v>
      </c>
      <c r="BF8" s="137"/>
      <c r="BG8" s="137"/>
      <c r="BH8" s="137"/>
      <c r="BI8" s="137"/>
      <c r="BJ8" s="137"/>
      <c r="BK8" s="137"/>
      <c r="BL8" s="136" t="s">
        <v>118</v>
      </c>
      <c r="BM8" s="137"/>
      <c r="BN8" s="137"/>
      <c r="BO8" s="137"/>
      <c r="BP8" s="137"/>
      <c r="BQ8" s="137"/>
      <c r="BR8" s="137"/>
      <c r="BS8" s="136" t="s">
        <v>118</v>
      </c>
      <c r="BT8" s="137"/>
      <c r="BU8" s="137"/>
      <c r="BV8" s="137"/>
      <c r="BW8" s="137"/>
      <c r="BX8" s="137"/>
      <c r="BY8" s="137"/>
      <c r="BZ8" s="136" t="s">
        <v>118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751119</v>
      </c>
      <c r="D21" s="102">
        <f t="shared" ref="D21:E21" si="0">D22+D59</f>
        <v>0</v>
      </c>
      <c r="E21" s="102">
        <f t="shared" si="0"/>
        <v>3370.47</v>
      </c>
      <c r="F21" s="102">
        <f>C21+D21-E21</f>
        <v>747748.53</v>
      </c>
      <c r="G21" s="103"/>
      <c r="H21" s="100" t="s">
        <v>28</v>
      </c>
      <c r="I21" s="101" t="s">
        <v>29</v>
      </c>
      <c r="J21" s="102">
        <f>J22+J59</f>
        <v>747748.53</v>
      </c>
      <c r="K21" s="102">
        <f t="shared" ref="K21" si="1">K22+K59</f>
        <v>0</v>
      </c>
      <c r="L21" s="102">
        <f t="shared" ref="L21" si="2">L22+L59</f>
        <v>126109.83</v>
      </c>
      <c r="M21" s="102">
        <f>J21+K21-L21</f>
        <v>621638.70000000007</v>
      </c>
      <c r="O21" s="100" t="s">
        <v>28</v>
      </c>
      <c r="P21" s="101" t="s">
        <v>29</v>
      </c>
      <c r="Q21" s="102">
        <f>Q22+Q59</f>
        <v>621638.69999999995</v>
      </c>
      <c r="R21" s="102">
        <f t="shared" ref="R21" si="3">R22+R59</f>
        <v>50000</v>
      </c>
      <c r="S21" s="102">
        <f t="shared" ref="S21" si="4">S22+S59</f>
        <v>4042.4799999999996</v>
      </c>
      <c r="T21" s="102">
        <f>Q21+R21-S21</f>
        <v>667596.22</v>
      </c>
      <c r="V21" s="100" t="s">
        <v>28</v>
      </c>
      <c r="W21" s="101" t="s">
        <v>29</v>
      </c>
      <c r="X21" s="102">
        <f>X22+X59</f>
        <v>668169.22</v>
      </c>
      <c r="Y21" s="102">
        <f t="shared" ref="Y21" si="5">Y22+Y59</f>
        <v>20000</v>
      </c>
      <c r="Z21" s="102">
        <f t="shared" ref="Z21" si="6">Z22+Z59</f>
        <v>126314.58</v>
      </c>
      <c r="AA21" s="102">
        <f>X21+Y21-Z21</f>
        <v>561854.64</v>
      </c>
      <c r="AC21" s="100" t="s">
        <v>28</v>
      </c>
      <c r="AD21" s="101" t="s">
        <v>29</v>
      </c>
      <c r="AE21" s="102">
        <f>AE22+AE59</f>
        <v>561854.39</v>
      </c>
      <c r="AF21" s="102">
        <f t="shared" ref="AF21" si="7">AF22+AF59</f>
        <v>0</v>
      </c>
      <c r="AG21" s="102">
        <f t="shared" ref="AG21" si="8">AG22+AG59</f>
        <v>121036.40999999999</v>
      </c>
      <c r="AH21" s="102">
        <f>AE21+AF21-AG21</f>
        <v>440817.98000000004</v>
      </c>
      <c r="AJ21" s="100" t="s">
        <v>28</v>
      </c>
      <c r="AK21" s="101" t="s">
        <v>29</v>
      </c>
      <c r="AL21" s="102">
        <f>AL22+AL59</f>
        <v>440817.98</v>
      </c>
      <c r="AM21" s="102">
        <f t="shared" ref="AM21" si="9">AM22+AM59</f>
        <v>0</v>
      </c>
      <c r="AN21" s="102">
        <f t="shared" ref="AN21" si="10">AN22+AN59</f>
        <v>8973.7999999999993</v>
      </c>
      <c r="AO21" s="102">
        <f>AL21+AM21-AN21</f>
        <v>431844.18</v>
      </c>
      <c r="AQ21" s="100" t="s">
        <v>28</v>
      </c>
      <c r="AR21" s="101" t="s">
        <v>29</v>
      </c>
      <c r="AS21" s="102">
        <f>AS22+AS59</f>
        <v>431844.17999999993</v>
      </c>
      <c r="AT21" s="102">
        <f t="shared" ref="AT21" si="11">AT22+AT59</f>
        <v>0</v>
      </c>
      <c r="AU21" s="102">
        <f t="shared" ref="AU21" si="12">AU22+AU59</f>
        <v>4386.05</v>
      </c>
      <c r="AV21" s="102">
        <f>AS21+AT21-AU21</f>
        <v>427458.12999999995</v>
      </c>
      <c r="AX21" s="100" t="s">
        <v>28</v>
      </c>
      <c r="AY21" s="101" t="s">
        <v>29</v>
      </c>
      <c r="AZ21" s="102">
        <f>AZ22+AZ59</f>
        <v>427458.13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427458.13</v>
      </c>
      <c r="BE21" s="100" t="s">
        <v>28</v>
      </c>
      <c r="BF21" s="101" t="s">
        <v>29</v>
      </c>
      <c r="BG21" s="102">
        <f>BG22+BG59</f>
        <v>427458.13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427458.13</v>
      </c>
      <c r="BL21" s="100" t="s">
        <v>28</v>
      </c>
      <c r="BM21" s="101" t="s">
        <v>29</v>
      </c>
      <c r="BN21" s="102">
        <f>BN22+BN59</f>
        <v>427458.13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427458.13</v>
      </c>
      <c r="BS21" s="100" t="s">
        <v>28</v>
      </c>
      <c r="BT21" s="101" t="s">
        <v>29</v>
      </c>
      <c r="BU21" s="102">
        <f>BU22+BU59</f>
        <v>427458.13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427458.13</v>
      </c>
      <c r="BZ21" s="100" t="s">
        <v>28</v>
      </c>
      <c r="CA21" s="101" t="s">
        <v>29</v>
      </c>
      <c r="CB21" s="102">
        <f>CB22+CB59</f>
        <v>427458.13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427458.13</v>
      </c>
    </row>
    <row r="22" spans="1:83" s="96" customFormat="1" ht="36" customHeight="1" thickBot="1">
      <c r="A22" s="92" t="s">
        <v>121</v>
      </c>
      <c r="B22" s="93">
        <v>2000</v>
      </c>
      <c r="C22" s="94">
        <f>C23+C57</f>
        <v>751119</v>
      </c>
      <c r="D22" s="94">
        <f t="shared" ref="D22:E22" si="23">D23+D57</f>
        <v>0</v>
      </c>
      <c r="E22" s="94">
        <f t="shared" si="23"/>
        <v>3370.47</v>
      </c>
      <c r="F22" s="95">
        <f t="shared" ref="F22:F24" si="24">C22+D22-E22</f>
        <v>747748.53</v>
      </c>
      <c r="H22" s="92" t="s">
        <v>121</v>
      </c>
      <c r="I22" s="93">
        <v>2000</v>
      </c>
      <c r="J22" s="94">
        <f>J23+J57</f>
        <v>747748.53</v>
      </c>
      <c r="K22" s="94">
        <f t="shared" ref="K22" si="25">K23+K57</f>
        <v>0</v>
      </c>
      <c r="L22" s="94">
        <f t="shared" ref="L22" si="26">L23+L57</f>
        <v>126109.83</v>
      </c>
      <c r="M22" s="95">
        <f t="shared" ref="M22:M24" si="27">J22+K22-L22</f>
        <v>621638.70000000007</v>
      </c>
      <c r="O22" s="92" t="s">
        <v>121</v>
      </c>
      <c r="P22" s="93">
        <v>2000</v>
      </c>
      <c r="Q22" s="94">
        <f>Q23+Q57</f>
        <v>621638.69999999995</v>
      </c>
      <c r="R22" s="94">
        <f t="shared" ref="R22" si="28">R23+R57</f>
        <v>50000</v>
      </c>
      <c r="S22" s="94">
        <f t="shared" ref="S22" si="29">S23+S57</f>
        <v>4042.4799999999996</v>
      </c>
      <c r="T22" s="95">
        <f t="shared" ref="T22:T24" si="30">Q22+R22-S22</f>
        <v>667596.22</v>
      </c>
      <c r="V22" s="92" t="s">
        <v>121</v>
      </c>
      <c r="W22" s="93">
        <v>2000</v>
      </c>
      <c r="X22" s="94">
        <f>X23+X57</f>
        <v>668169.22</v>
      </c>
      <c r="Y22" s="94">
        <f t="shared" ref="Y22" si="31">Y23+Y57</f>
        <v>0</v>
      </c>
      <c r="Z22" s="94">
        <f t="shared" ref="Z22" si="32">Z23+Z57</f>
        <v>126314.58</v>
      </c>
      <c r="AA22" s="95">
        <f t="shared" ref="AA22:AA24" si="33">X22+Y22-Z22</f>
        <v>541854.64</v>
      </c>
      <c r="AC22" s="92" t="s">
        <v>121</v>
      </c>
      <c r="AD22" s="93">
        <v>2000</v>
      </c>
      <c r="AE22" s="94">
        <f>AE23+AE57</f>
        <v>541854.39</v>
      </c>
      <c r="AF22" s="94">
        <f t="shared" ref="AF22" si="34">AF23+AF57</f>
        <v>0</v>
      </c>
      <c r="AG22" s="94">
        <f t="shared" ref="AG22" si="35">AG23+AG57</f>
        <v>121036.40999999999</v>
      </c>
      <c r="AH22" s="95">
        <f t="shared" ref="AH22:AH24" si="36">AE22+AF22-AG22</f>
        <v>420817.98000000004</v>
      </c>
      <c r="AJ22" s="92" t="s">
        <v>121</v>
      </c>
      <c r="AK22" s="93">
        <v>2000</v>
      </c>
      <c r="AL22" s="94">
        <f>AL23+AL57</f>
        <v>420817.98</v>
      </c>
      <c r="AM22" s="94">
        <f t="shared" ref="AM22" si="37">AM23+AM57</f>
        <v>0</v>
      </c>
      <c r="AN22" s="94">
        <f t="shared" ref="AN22" si="38">AN23+AN57</f>
        <v>8973.7999999999993</v>
      </c>
      <c r="AO22" s="95">
        <f t="shared" ref="AO22:AO24" si="39">AL22+AM22-AN22</f>
        <v>411844.18</v>
      </c>
      <c r="AQ22" s="92" t="s">
        <v>121</v>
      </c>
      <c r="AR22" s="93">
        <v>2000</v>
      </c>
      <c r="AS22" s="94">
        <f>AS23+AS57</f>
        <v>411844.17999999993</v>
      </c>
      <c r="AT22" s="94">
        <f t="shared" ref="AT22" si="40">AT23+AT57</f>
        <v>0</v>
      </c>
      <c r="AU22" s="94">
        <f t="shared" ref="AU22" si="41">AU23+AU57</f>
        <v>4386.05</v>
      </c>
      <c r="AV22" s="95">
        <f t="shared" ref="AV22:AV24" si="42">AS22+AT22-AU22</f>
        <v>407458.12999999995</v>
      </c>
      <c r="AX22" s="92" t="s">
        <v>121</v>
      </c>
      <c r="AY22" s="93">
        <v>2000</v>
      </c>
      <c r="AZ22" s="94">
        <f>AZ23+AZ57</f>
        <v>407458.13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407458.13</v>
      </c>
      <c r="BE22" s="92" t="s">
        <v>121</v>
      </c>
      <c r="BF22" s="93">
        <v>2000</v>
      </c>
      <c r="BG22" s="94">
        <f>BG23+BG57</f>
        <v>407458.13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407458.13</v>
      </c>
      <c r="BL22" s="92" t="s">
        <v>121</v>
      </c>
      <c r="BM22" s="93">
        <v>2000</v>
      </c>
      <c r="BN22" s="94">
        <f>BN23+BN57</f>
        <v>407458.13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407458.13</v>
      </c>
      <c r="BS22" s="92" t="s">
        <v>121</v>
      </c>
      <c r="BT22" s="93">
        <v>2000</v>
      </c>
      <c r="BU22" s="94">
        <f>BU23+BU57</f>
        <v>407458.13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407458.13</v>
      </c>
      <c r="BZ22" s="92" t="s">
        <v>121</v>
      </c>
      <c r="CA22" s="93">
        <v>2000</v>
      </c>
      <c r="CB22" s="94">
        <f>CB23+CB57</f>
        <v>407458.13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407458.13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751119</v>
      </c>
      <c r="D23" s="107">
        <f t="shared" ref="D23:E23" si="58">D24+D32+D33+D51</f>
        <v>0</v>
      </c>
      <c r="E23" s="107">
        <f t="shared" si="58"/>
        <v>3370.47</v>
      </c>
      <c r="F23" s="107">
        <f t="shared" si="24"/>
        <v>747748.53</v>
      </c>
      <c r="H23" s="105" t="s">
        <v>30</v>
      </c>
      <c r="I23" s="106">
        <v>2200</v>
      </c>
      <c r="J23" s="107">
        <f>J24+J32+J33+J51</f>
        <v>747748.53</v>
      </c>
      <c r="K23" s="107">
        <f t="shared" ref="K23" si="59">K24+K32+K33+K51</f>
        <v>0</v>
      </c>
      <c r="L23" s="107">
        <f t="shared" ref="L23" si="60">L24+L32+L33+L51</f>
        <v>126109.83</v>
      </c>
      <c r="M23" s="107">
        <f t="shared" si="27"/>
        <v>621638.70000000007</v>
      </c>
      <c r="O23" s="105" t="s">
        <v>30</v>
      </c>
      <c r="P23" s="106">
        <v>2200</v>
      </c>
      <c r="Q23" s="107">
        <f>Q24+Q32+Q33+Q51</f>
        <v>621638.69999999995</v>
      </c>
      <c r="R23" s="107">
        <f t="shared" ref="R23" si="61">R24+R32+R33+R51</f>
        <v>50000</v>
      </c>
      <c r="S23" s="107">
        <f t="shared" ref="S23" si="62">S24+S32+S33+S51</f>
        <v>4042.4799999999996</v>
      </c>
      <c r="T23" s="107">
        <f t="shared" si="30"/>
        <v>667596.22</v>
      </c>
      <c r="V23" s="105" t="s">
        <v>30</v>
      </c>
      <c r="W23" s="106">
        <v>2200</v>
      </c>
      <c r="X23" s="107">
        <f>X24+X32+X33+X51</f>
        <v>668169.22</v>
      </c>
      <c r="Y23" s="107">
        <f t="shared" ref="Y23" si="63">Y24+Y32+Y33+Y51</f>
        <v>0</v>
      </c>
      <c r="Z23" s="107">
        <f t="shared" ref="Z23" si="64">Z24+Z32+Z33+Z51</f>
        <v>126314.58</v>
      </c>
      <c r="AA23" s="107">
        <f t="shared" si="33"/>
        <v>541854.64</v>
      </c>
      <c r="AC23" s="105" t="s">
        <v>30</v>
      </c>
      <c r="AD23" s="106">
        <v>2200</v>
      </c>
      <c r="AE23" s="107">
        <f>AE24+AE32+AE33+AE51</f>
        <v>541854.39</v>
      </c>
      <c r="AF23" s="107">
        <f t="shared" ref="AF23" si="65">AF24+AF32+AF33+AF51</f>
        <v>0</v>
      </c>
      <c r="AG23" s="107">
        <f t="shared" ref="AG23" si="66">AG24+AG32+AG33+AG51</f>
        <v>121036.40999999999</v>
      </c>
      <c r="AH23" s="107">
        <f t="shared" si="36"/>
        <v>420817.98000000004</v>
      </c>
      <c r="AJ23" s="105" t="s">
        <v>30</v>
      </c>
      <c r="AK23" s="106">
        <v>2200</v>
      </c>
      <c r="AL23" s="107">
        <f>AL24+AL32+AL33+AL51</f>
        <v>420817.98</v>
      </c>
      <c r="AM23" s="107">
        <f t="shared" ref="AM23" si="67">AM24+AM32+AM33+AM51</f>
        <v>0</v>
      </c>
      <c r="AN23" s="107">
        <f t="shared" ref="AN23" si="68">AN24+AN32+AN33+AN51</f>
        <v>8973.7999999999993</v>
      </c>
      <c r="AO23" s="107">
        <f t="shared" si="39"/>
        <v>411844.18</v>
      </c>
      <c r="AQ23" s="105" t="s">
        <v>30</v>
      </c>
      <c r="AR23" s="106">
        <v>2200</v>
      </c>
      <c r="AS23" s="107">
        <f>AS24+AS32+AS33+AS51</f>
        <v>411844.17999999993</v>
      </c>
      <c r="AT23" s="107">
        <f t="shared" ref="AT23" si="69">AT24+AT32+AT33+AT51</f>
        <v>0</v>
      </c>
      <c r="AU23" s="107">
        <f t="shared" ref="AU23" si="70">AU24+AU32+AU33+AU51</f>
        <v>4386.05</v>
      </c>
      <c r="AV23" s="107">
        <f t="shared" si="42"/>
        <v>407458.12999999995</v>
      </c>
      <c r="AX23" s="105" t="s">
        <v>30</v>
      </c>
      <c r="AY23" s="106">
        <v>2200</v>
      </c>
      <c r="AZ23" s="107">
        <f>AZ24+AZ32+AZ33+AZ51</f>
        <v>407458.13</v>
      </c>
      <c r="BA23" s="107">
        <f t="shared" ref="BA23" si="71">BA24+BA32+BA33+BA51</f>
        <v>0</v>
      </c>
      <c r="BB23" s="107">
        <f t="shared" ref="BB23" si="72">BB24+BB32+BB33+BB51</f>
        <v>0</v>
      </c>
      <c r="BC23" s="107">
        <f t="shared" si="45"/>
        <v>407458.13</v>
      </c>
      <c r="BE23" s="105" t="s">
        <v>30</v>
      </c>
      <c r="BF23" s="106">
        <v>2200</v>
      </c>
      <c r="BG23" s="107">
        <f>BG24+BG32+BG33+BG51</f>
        <v>407458.13</v>
      </c>
      <c r="BH23" s="107">
        <f t="shared" ref="BH23" si="73">BH24+BH32+BH33+BH51</f>
        <v>0</v>
      </c>
      <c r="BI23" s="107">
        <f t="shared" ref="BI23" si="74">BI24+BI32+BI33+BI51</f>
        <v>0</v>
      </c>
      <c r="BJ23" s="107">
        <f t="shared" si="48"/>
        <v>407458.13</v>
      </c>
      <c r="BL23" s="105" t="s">
        <v>30</v>
      </c>
      <c r="BM23" s="106">
        <v>2200</v>
      </c>
      <c r="BN23" s="107">
        <f>BN24+BN32+BN33+BN51</f>
        <v>407458.13</v>
      </c>
      <c r="BO23" s="107">
        <f t="shared" ref="BO23" si="75">BO24+BO32+BO33+BO51</f>
        <v>0</v>
      </c>
      <c r="BP23" s="107">
        <f t="shared" ref="BP23" si="76">BP24+BP32+BP33+BP51</f>
        <v>0</v>
      </c>
      <c r="BQ23" s="107">
        <f t="shared" si="51"/>
        <v>407458.13</v>
      </c>
      <c r="BS23" s="105" t="s">
        <v>30</v>
      </c>
      <c r="BT23" s="106">
        <v>2200</v>
      </c>
      <c r="BU23" s="107">
        <f>BU24+BU32+BU33+BU51</f>
        <v>407458.13</v>
      </c>
      <c r="BV23" s="107">
        <f t="shared" ref="BV23" si="77">BV24+BV32+BV33+BV51</f>
        <v>0</v>
      </c>
      <c r="BW23" s="107">
        <f t="shared" ref="BW23" si="78">BW24+BW32+BW33+BW51</f>
        <v>0</v>
      </c>
      <c r="BX23" s="107">
        <f t="shared" si="54"/>
        <v>407458.13</v>
      </c>
      <c r="BZ23" s="105" t="s">
        <v>30</v>
      </c>
      <c r="CA23" s="106">
        <v>2200</v>
      </c>
      <c r="CB23" s="107">
        <f>CB24+CB32+CB33+CB51</f>
        <v>407458.13</v>
      </c>
      <c r="CC23" s="107">
        <f t="shared" ref="CC23" si="79">CC24+CC32+CC33+CC51</f>
        <v>0</v>
      </c>
      <c r="CD23" s="107">
        <f t="shared" ref="CD23" si="80">CD24+CD32+CD33+CD51</f>
        <v>0</v>
      </c>
      <c r="CE23" s="107">
        <f t="shared" si="57"/>
        <v>407458.13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8846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8846</v>
      </c>
      <c r="H24" s="37" t="s">
        <v>31</v>
      </c>
      <c r="I24" s="42">
        <v>2210</v>
      </c>
      <c r="J24" s="43">
        <f>SUM(J25:J31)</f>
        <v>8846</v>
      </c>
      <c r="K24" s="43">
        <f t="shared" ref="K24" si="82">SUM(K25:K31)</f>
        <v>0</v>
      </c>
      <c r="L24" s="123">
        <f t="shared" ref="L24" si="83">SUM(L25:L31)</f>
        <v>250</v>
      </c>
      <c r="M24" s="47">
        <f t="shared" si="27"/>
        <v>8596</v>
      </c>
      <c r="O24" s="37" t="s">
        <v>31</v>
      </c>
      <c r="P24" s="42">
        <v>2210</v>
      </c>
      <c r="Q24" s="43">
        <f>SUM(Q25:Q31)</f>
        <v>8596</v>
      </c>
      <c r="R24" s="43">
        <f t="shared" ref="R24" si="84">SUM(R25:R31)</f>
        <v>50000</v>
      </c>
      <c r="S24" s="43">
        <f t="shared" ref="S24" si="85">SUM(S25:S31)</f>
        <v>0</v>
      </c>
      <c r="T24" s="47">
        <f t="shared" si="30"/>
        <v>58596</v>
      </c>
      <c r="V24" s="37" t="s">
        <v>31</v>
      </c>
      <c r="W24" s="42">
        <v>2210</v>
      </c>
      <c r="X24" s="43">
        <f>SUM(X25:X31)</f>
        <v>58596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58596</v>
      </c>
      <c r="AC24" s="37" t="s">
        <v>31</v>
      </c>
      <c r="AD24" s="42">
        <v>2210</v>
      </c>
      <c r="AE24" s="43">
        <f>SUM(AE25:AE31)</f>
        <v>58596</v>
      </c>
      <c r="AF24" s="43">
        <f t="shared" ref="AF24" si="88">SUM(AF25:AF31)</f>
        <v>0</v>
      </c>
      <c r="AG24" s="43">
        <f t="shared" ref="AG24" si="89">SUM(AG25:AG31)</f>
        <v>5630</v>
      </c>
      <c r="AH24" s="47">
        <f t="shared" si="36"/>
        <v>52966</v>
      </c>
      <c r="AJ24" s="37" t="s">
        <v>31</v>
      </c>
      <c r="AK24" s="42">
        <v>2210</v>
      </c>
      <c r="AL24" s="43">
        <f>SUM(AL25:AL31)</f>
        <v>52966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52966</v>
      </c>
      <c r="AQ24" s="37" t="s">
        <v>31</v>
      </c>
      <c r="AR24" s="42">
        <v>2210</v>
      </c>
      <c r="AS24" s="43">
        <f>SUM(AS25:AS31)</f>
        <v>52966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52966</v>
      </c>
      <c r="AX24" s="37" t="s">
        <v>31</v>
      </c>
      <c r="AY24" s="42">
        <v>2210</v>
      </c>
      <c r="AZ24" s="43">
        <f>SUM(AZ25:AZ31)</f>
        <v>52966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52966</v>
      </c>
      <c r="BE24" s="37" t="s">
        <v>31</v>
      </c>
      <c r="BF24" s="42">
        <v>2210</v>
      </c>
      <c r="BG24" s="43">
        <f>SUM(BG25:BG31)</f>
        <v>52966</v>
      </c>
      <c r="BH24" s="43">
        <f t="shared" ref="BH24" si="96">SUM(BH25:BH31)</f>
        <v>0</v>
      </c>
      <c r="BI24" s="43">
        <f t="shared" ref="BI24" si="97">SUM(BI25:BI31)</f>
        <v>0</v>
      </c>
      <c r="BJ24" s="47">
        <f t="shared" si="48"/>
        <v>52966</v>
      </c>
      <c r="BL24" s="37" t="s">
        <v>31</v>
      </c>
      <c r="BM24" s="42">
        <v>2210</v>
      </c>
      <c r="BN24" s="43">
        <f>SUM(BN25:BN31)</f>
        <v>52966</v>
      </c>
      <c r="BO24" s="43">
        <f t="shared" ref="BO24" si="98">SUM(BO25:BO31)</f>
        <v>0</v>
      </c>
      <c r="BP24" s="43">
        <f t="shared" ref="BP24" si="99">SUM(BP25:BP31)</f>
        <v>0</v>
      </c>
      <c r="BQ24" s="47">
        <f t="shared" si="51"/>
        <v>52966</v>
      </c>
      <c r="BS24" s="37" t="s">
        <v>31</v>
      </c>
      <c r="BT24" s="42">
        <v>2210</v>
      </c>
      <c r="BU24" s="43">
        <f>SUM(BU25:BU31)</f>
        <v>52966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52966</v>
      </c>
      <c r="BZ24" s="37" t="s">
        <v>31</v>
      </c>
      <c r="CA24" s="42">
        <v>2210</v>
      </c>
      <c r="CB24" s="43">
        <f>SUM(CB25:CB31)</f>
        <v>52966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52966</v>
      </c>
    </row>
    <row r="25" spans="1:83" s="32" customFormat="1" ht="15.75" customHeight="1" thickBot="1">
      <c r="A25" s="40" t="s">
        <v>122</v>
      </c>
      <c r="B25" s="44">
        <v>2210</v>
      </c>
      <c r="C25" s="38">
        <f>4830+800</f>
        <v>5630</v>
      </c>
      <c r="D25" s="39"/>
      <c r="E25" s="39"/>
      <c r="F25" s="33">
        <f>C25+D25-E25</f>
        <v>5630</v>
      </c>
      <c r="H25" s="40" t="s">
        <v>122</v>
      </c>
      <c r="I25" s="44">
        <v>2210</v>
      </c>
      <c r="J25" s="50">
        <f t="shared" ref="J25:J32" si="104">F25</f>
        <v>5630</v>
      </c>
      <c r="K25" s="39"/>
      <c r="L25" s="122"/>
      <c r="M25" s="33">
        <f>J25+K25-L25</f>
        <v>5630</v>
      </c>
      <c r="O25" s="40" t="s">
        <v>122</v>
      </c>
      <c r="P25" s="44">
        <v>2210</v>
      </c>
      <c r="Q25" s="50">
        <f t="shared" ref="Q25:Q27" si="105">M25</f>
        <v>5630</v>
      </c>
      <c r="R25" s="39"/>
      <c r="S25" s="39"/>
      <c r="T25" s="33">
        <f>Q25+R25-S25</f>
        <v>5630</v>
      </c>
      <c r="V25" s="40" t="s">
        <v>122</v>
      </c>
      <c r="W25" s="44">
        <v>2210</v>
      </c>
      <c r="X25" s="50">
        <f t="shared" ref="X25:X32" si="106">T25</f>
        <v>5630</v>
      </c>
      <c r="Y25" s="39"/>
      <c r="Z25" s="39"/>
      <c r="AA25" s="33">
        <f>X25+Y25-Z25</f>
        <v>5630</v>
      </c>
      <c r="AC25" s="40" t="s">
        <v>122</v>
      </c>
      <c r="AD25" s="44">
        <v>2210</v>
      </c>
      <c r="AE25" s="50">
        <f t="shared" ref="AE25:AE32" si="107">AA25</f>
        <v>5630</v>
      </c>
      <c r="AF25" s="39"/>
      <c r="AG25" s="39">
        <v>5630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32" si="108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27" si="109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32" si="110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32" si="111">BC25</f>
        <v>0</v>
      </c>
      <c r="BH25" s="39"/>
      <c r="BI25" s="39"/>
      <c r="BJ25" s="33">
        <f>BG25+BH25-BI25</f>
        <v>0</v>
      </c>
      <c r="BK25" s="27"/>
      <c r="BL25" s="40" t="s">
        <v>122</v>
      </c>
      <c r="BM25" s="44">
        <v>2210</v>
      </c>
      <c r="BN25" s="50">
        <f t="shared" ref="BN25:BN32" si="11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32" si="113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32" si="114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180</v>
      </c>
      <c r="D26" s="39"/>
      <c r="E26" s="39"/>
      <c r="F26" s="33">
        <f t="shared" ref="F26:F32" si="115">C26+D26-E26</f>
        <v>180</v>
      </c>
      <c r="H26" s="40" t="s">
        <v>123</v>
      </c>
      <c r="I26" s="44">
        <v>2210</v>
      </c>
      <c r="J26" s="50">
        <f t="shared" si="104"/>
        <v>180</v>
      </c>
      <c r="K26" s="39"/>
      <c r="L26" s="122"/>
      <c r="M26" s="33">
        <f t="shared" ref="M26:M32" si="116">J26+K26-L26</f>
        <v>180</v>
      </c>
      <c r="O26" s="40" t="s">
        <v>123</v>
      </c>
      <c r="P26" s="44">
        <v>2210</v>
      </c>
      <c r="Q26" s="50">
        <f t="shared" si="105"/>
        <v>180</v>
      </c>
      <c r="R26" s="39"/>
      <c r="S26" s="39"/>
      <c r="T26" s="33">
        <f t="shared" ref="T26:T32" si="117">Q26+R26-S26</f>
        <v>180</v>
      </c>
      <c r="V26" s="40" t="s">
        <v>123</v>
      </c>
      <c r="W26" s="44">
        <v>2210</v>
      </c>
      <c r="X26" s="50">
        <f t="shared" si="106"/>
        <v>180</v>
      </c>
      <c r="Y26" s="39"/>
      <c r="Z26" s="39"/>
      <c r="AA26" s="33">
        <f t="shared" ref="AA26:AA32" si="118">X26+Y26-Z26</f>
        <v>180</v>
      </c>
      <c r="AC26" s="40" t="s">
        <v>123</v>
      </c>
      <c r="AD26" s="44">
        <v>2210</v>
      </c>
      <c r="AE26" s="50">
        <f t="shared" si="107"/>
        <v>180</v>
      </c>
      <c r="AF26" s="39"/>
      <c r="AG26" s="39"/>
      <c r="AH26" s="33">
        <f t="shared" ref="AH26:AH32" si="119">AE26+AF26-AG26</f>
        <v>180</v>
      </c>
      <c r="AJ26" s="40" t="s">
        <v>123</v>
      </c>
      <c r="AK26" s="44">
        <v>2210</v>
      </c>
      <c r="AL26" s="50">
        <f t="shared" si="108"/>
        <v>180</v>
      </c>
      <c r="AM26" s="39"/>
      <c r="AN26" s="39"/>
      <c r="AO26" s="33">
        <f t="shared" ref="AO26:AO32" si="120">AL26+AM26-AN26</f>
        <v>180</v>
      </c>
      <c r="AQ26" s="40" t="s">
        <v>123</v>
      </c>
      <c r="AR26" s="44">
        <v>2210</v>
      </c>
      <c r="AS26" s="50">
        <f t="shared" si="109"/>
        <v>180</v>
      </c>
      <c r="AT26" s="39"/>
      <c r="AU26" s="122"/>
      <c r="AV26" s="33">
        <f t="shared" ref="AV26:AV32" si="121">AS26+AT26-AU26</f>
        <v>180</v>
      </c>
      <c r="AX26" s="40" t="s">
        <v>123</v>
      </c>
      <c r="AY26" s="44">
        <v>2210</v>
      </c>
      <c r="AZ26" s="50">
        <f t="shared" si="110"/>
        <v>180</v>
      </c>
      <c r="BA26" s="39"/>
      <c r="BB26" s="39"/>
      <c r="BC26" s="33">
        <f t="shared" ref="BC26:BC32" si="122">AZ26+BA26-BB26</f>
        <v>180</v>
      </c>
      <c r="BE26" s="40" t="s">
        <v>123</v>
      </c>
      <c r="BF26" s="44">
        <v>2210</v>
      </c>
      <c r="BG26" s="50">
        <f t="shared" si="111"/>
        <v>180</v>
      </c>
      <c r="BH26" s="39"/>
      <c r="BI26" s="39"/>
      <c r="BJ26" s="33">
        <f t="shared" ref="BJ26:BJ32" si="123">BG26+BH26-BI26</f>
        <v>180</v>
      </c>
      <c r="BK26" s="27"/>
      <c r="BL26" s="40" t="s">
        <v>123</v>
      </c>
      <c r="BM26" s="44">
        <v>2210</v>
      </c>
      <c r="BN26" s="50">
        <f t="shared" si="112"/>
        <v>180</v>
      </c>
      <c r="BO26" s="39"/>
      <c r="BP26" s="39"/>
      <c r="BQ26" s="33">
        <f t="shared" ref="BQ26:BQ32" si="124">BN26+BO26-BP26</f>
        <v>180</v>
      </c>
      <c r="BS26" s="40" t="s">
        <v>123</v>
      </c>
      <c r="BT26" s="44">
        <v>2210</v>
      </c>
      <c r="BU26" s="50">
        <f t="shared" si="113"/>
        <v>180</v>
      </c>
      <c r="BV26" s="39"/>
      <c r="BW26" s="39"/>
      <c r="BX26" s="33">
        <f t="shared" ref="BX26:BX32" si="125">BU26+BV26-BW26</f>
        <v>180</v>
      </c>
      <c r="BY26" s="27"/>
      <c r="BZ26" s="40" t="s">
        <v>123</v>
      </c>
      <c r="CA26" s="44">
        <v>2210</v>
      </c>
      <c r="CB26" s="50">
        <f t="shared" si="114"/>
        <v>180</v>
      </c>
      <c r="CC26" s="39"/>
      <c r="CD26" s="39"/>
      <c r="CE26" s="33">
        <f t="shared" ref="CE26:CE32" si="126">CB26+CC26-CD26</f>
        <v>180</v>
      </c>
    </row>
    <row r="27" spans="1:83" s="32" customFormat="1" ht="15.75" customHeight="1" thickBot="1">
      <c r="A27" s="40" t="s">
        <v>147</v>
      </c>
      <c r="B27" s="44">
        <v>2210</v>
      </c>
      <c r="C27" s="38">
        <f>640+2146</f>
        <v>2786</v>
      </c>
      <c r="D27" s="39"/>
      <c r="E27" s="39"/>
      <c r="F27" s="33">
        <f t="shared" si="115"/>
        <v>2786</v>
      </c>
      <c r="H27" s="40" t="s">
        <v>147</v>
      </c>
      <c r="I27" s="44">
        <v>2210</v>
      </c>
      <c r="J27" s="50">
        <f t="shared" si="104"/>
        <v>2786</v>
      </c>
      <c r="K27" s="39"/>
      <c r="L27" s="122"/>
      <c r="M27" s="33">
        <f t="shared" si="116"/>
        <v>2786</v>
      </c>
      <c r="O27" s="40" t="s">
        <v>147</v>
      </c>
      <c r="P27" s="44">
        <v>2210</v>
      </c>
      <c r="Q27" s="50">
        <f t="shared" si="105"/>
        <v>2786</v>
      </c>
      <c r="R27" s="39"/>
      <c r="S27" s="39"/>
      <c r="T27" s="33">
        <f t="shared" si="117"/>
        <v>2786</v>
      </c>
      <c r="V27" s="40" t="s">
        <v>147</v>
      </c>
      <c r="W27" s="44">
        <v>2210</v>
      </c>
      <c r="X27" s="50">
        <f t="shared" si="106"/>
        <v>2786</v>
      </c>
      <c r="Y27" s="39"/>
      <c r="Z27" s="39"/>
      <c r="AA27" s="33">
        <f t="shared" si="118"/>
        <v>2786</v>
      </c>
      <c r="AC27" s="40" t="s">
        <v>147</v>
      </c>
      <c r="AD27" s="44">
        <v>2210</v>
      </c>
      <c r="AE27" s="50">
        <f t="shared" si="107"/>
        <v>2786</v>
      </c>
      <c r="AF27" s="39"/>
      <c r="AG27" s="39"/>
      <c r="AH27" s="33">
        <f t="shared" si="119"/>
        <v>2786</v>
      </c>
      <c r="AJ27" s="40" t="s">
        <v>147</v>
      </c>
      <c r="AK27" s="44">
        <v>2210</v>
      </c>
      <c r="AL27" s="50">
        <f t="shared" si="108"/>
        <v>2786</v>
      </c>
      <c r="AM27" s="39"/>
      <c r="AN27" s="39"/>
      <c r="AO27" s="33">
        <f t="shared" si="120"/>
        <v>2786</v>
      </c>
      <c r="AQ27" s="40" t="s">
        <v>147</v>
      </c>
      <c r="AR27" s="44">
        <v>2210</v>
      </c>
      <c r="AS27" s="50">
        <f t="shared" si="109"/>
        <v>2786</v>
      </c>
      <c r="AT27" s="39"/>
      <c r="AU27" s="122"/>
      <c r="AV27" s="33">
        <f t="shared" si="121"/>
        <v>2786</v>
      </c>
      <c r="AX27" s="40" t="s">
        <v>147</v>
      </c>
      <c r="AY27" s="44">
        <v>2210</v>
      </c>
      <c r="AZ27" s="50">
        <f t="shared" si="110"/>
        <v>2786</v>
      </c>
      <c r="BA27" s="39"/>
      <c r="BB27" s="39"/>
      <c r="BC27" s="33">
        <f t="shared" si="122"/>
        <v>2786</v>
      </c>
      <c r="BE27" s="40" t="s">
        <v>147</v>
      </c>
      <c r="BF27" s="44">
        <v>2210</v>
      </c>
      <c r="BG27" s="50">
        <f t="shared" si="111"/>
        <v>2786</v>
      </c>
      <c r="BH27" s="39"/>
      <c r="BI27" s="39"/>
      <c r="BJ27" s="33">
        <f t="shared" si="123"/>
        <v>2786</v>
      </c>
      <c r="BK27" s="27"/>
      <c r="BL27" s="40" t="s">
        <v>147</v>
      </c>
      <c r="BM27" s="44">
        <v>2210</v>
      </c>
      <c r="BN27" s="50">
        <f t="shared" si="112"/>
        <v>2786</v>
      </c>
      <c r="BO27" s="39"/>
      <c r="BP27" s="39"/>
      <c r="BQ27" s="33">
        <f t="shared" si="124"/>
        <v>2786</v>
      </c>
      <c r="BS27" s="40" t="s">
        <v>147</v>
      </c>
      <c r="BT27" s="44">
        <v>2210</v>
      </c>
      <c r="BU27" s="50">
        <f t="shared" si="113"/>
        <v>2786</v>
      </c>
      <c r="BV27" s="39"/>
      <c r="BW27" s="39"/>
      <c r="BX27" s="33">
        <f t="shared" si="125"/>
        <v>2786</v>
      </c>
      <c r="BY27" s="27"/>
      <c r="BZ27" s="40" t="s">
        <v>147</v>
      </c>
      <c r="CA27" s="44">
        <v>2210</v>
      </c>
      <c r="CB27" s="50">
        <f t="shared" si="114"/>
        <v>2786</v>
      </c>
      <c r="CC27" s="39"/>
      <c r="CD27" s="39"/>
      <c r="CE27" s="33">
        <f t="shared" si="126"/>
        <v>2786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115"/>
        <v>0</v>
      </c>
      <c r="H28" s="34" t="s">
        <v>143</v>
      </c>
      <c r="I28" s="35">
        <v>2210</v>
      </c>
      <c r="J28" s="50">
        <f t="shared" si="104"/>
        <v>0</v>
      </c>
      <c r="K28" s="46"/>
      <c r="L28" s="122"/>
      <c r="M28" s="33">
        <f t="shared" si="116"/>
        <v>0</v>
      </c>
      <c r="O28" s="34" t="s">
        <v>143</v>
      </c>
      <c r="P28" s="35">
        <v>2210</v>
      </c>
      <c r="Q28" s="41">
        <f t="shared" ref="Q28:Q30" si="127">M28</f>
        <v>0</v>
      </c>
      <c r="R28" s="46">
        <v>50000</v>
      </c>
      <c r="S28" s="46"/>
      <c r="T28" s="33">
        <f t="shared" si="117"/>
        <v>50000</v>
      </c>
      <c r="V28" s="34" t="s">
        <v>143</v>
      </c>
      <c r="W28" s="35">
        <v>2210</v>
      </c>
      <c r="X28" s="50">
        <f t="shared" si="106"/>
        <v>50000</v>
      </c>
      <c r="Y28" s="46"/>
      <c r="Z28" s="46"/>
      <c r="AA28" s="33">
        <f t="shared" si="118"/>
        <v>50000</v>
      </c>
      <c r="AC28" s="34" t="s">
        <v>143</v>
      </c>
      <c r="AD28" s="35">
        <v>2210</v>
      </c>
      <c r="AE28" s="50">
        <f t="shared" si="107"/>
        <v>50000</v>
      </c>
      <c r="AF28" s="46"/>
      <c r="AG28" s="46"/>
      <c r="AH28" s="33">
        <f t="shared" si="119"/>
        <v>50000</v>
      </c>
      <c r="AJ28" s="34" t="s">
        <v>143</v>
      </c>
      <c r="AK28" s="35">
        <v>2210</v>
      </c>
      <c r="AL28" s="50">
        <f t="shared" si="108"/>
        <v>50000</v>
      </c>
      <c r="AM28" s="46"/>
      <c r="AN28" s="46"/>
      <c r="AO28" s="33">
        <f t="shared" si="120"/>
        <v>50000</v>
      </c>
      <c r="AQ28" s="34" t="s">
        <v>143</v>
      </c>
      <c r="AR28" s="35">
        <v>2210</v>
      </c>
      <c r="AS28" s="41">
        <f t="shared" ref="AS28:AS30" si="128">AO28</f>
        <v>50000</v>
      </c>
      <c r="AT28" s="46"/>
      <c r="AU28" s="122"/>
      <c r="AV28" s="33">
        <f t="shared" si="121"/>
        <v>50000</v>
      </c>
      <c r="AX28" s="34" t="s">
        <v>143</v>
      </c>
      <c r="AY28" s="35">
        <v>2210</v>
      </c>
      <c r="AZ28" s="50">
        <f t="shared" si="110"/>
        <v>50000</v>
      </c>
      <c r="BA28" s="46"/>
      <c r="BB28" s="46"/>
      <c r="BC28" s="33">
        <f t="shared" si="122"/>
        <v>50000</v>
      </c>
      <c r="BE28" s="34" t="s">
        <v>143</v>
      </c>
      <c r="BF28" s="35">
        <v>2210</v>
      </c>
      <c r="BG28" s="50">
        <f t="shared" si="111"/>
        <v>50000</v>
      </c>
      <c r="BH28" s="46"/>
      <c r="BI28" s="46"/>
      <c r="BJ28" s="33">
        <f t="shared" si="123"/>
        <v>50000</v>
      </c>
      <c r="BL28" s="34" t="s">
        <v>143</v>
      </c>
      <c r="BM28" s="35">
        <v>2210</v>
      </c>
      <c r="BN28" s="50">
        <f t="shared" si="112"/>
        <v>50000</v>
      </c>
      <c r="BO28" s="46"/>
      <c r="BP28" s="46"/>
      <c r="BQ28" s="33">
        <f t="shared" si="124"/>
        <v>50000</v>
      </c>
      <c r="BS28" s="34" t="s">
        <v>143</v>
      </c>
      <c r="BT28" s="35">
        <v>2210</v>
      </c>
      <c r="BU28" s="50">
        <f t="shared" si="113"/>
        <v>50000</v>
      </c>
      <c r="BV28" s="46"/>
      <c r="BW28" s="46"/>
      <c r="BX28" s="33">
        <f t="shared" si="125"/>
        <v>50000</v>
      </c>
      <c r="BZ28" s="34" t="s">
        <v>143</v>
      </c>
      <c r="CA28" s="35">
        <v>2210</v>
      </c>
      <c r="CB28" s="50">
        <f t="shared" si="114"/>
        <v>50000</v>
      </c>
      <c r="CC28" s="46"/>
      <c r="CD28" s="46"/>
      <c r="CE28" s="33">
        <f t="shared" si="126"/>
        <v>50000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115"/>
        <v>0</v>
      </c>
      <c r="H29" s="34" t="s">
        <v>144</v>
      </c>
      <c r="I29" s="35">
        <v>2210</v>
      </c>
      <c r="J29" s="50">
        <f t="shared" si="104"/>
        <v>0</v>
      </c>
      <c r="K29" s="46"/>
      <c r="L29" s="122"/>
      <c r="M29" s="33">
        <f t="shared" si="116"/>
        <v>0</v>
      </c>
      <c r="O29" s="34" t="s">
        <v>144</v>
      </c>
      <c r="P29" s="35">
        <v>2210</v>
      </c>
      <c r="Q29" s="41">
        <f t="shared" si="127"/>
        <v>0</v>
      </c>
      <c r="R29" s="46"/>
      <c r="S29" s="46"/>
      <c r="T29" s="33">
        <f t="shared" si="117"/>
        <v>0</v>
      </c>
      <c r="V29" s="34" t="s">
        <v>144</v>
      </c>
      <c r="W29" s="35">
        <v>2210</v>
      </c>
      <c r="X29" s="50">
        <f t="shared" si="106"/>
        <v>0</v>
      </c>
      <c r="Y29" s="46"/>
      <c r="Z29" s="46"/>
      <c r="AA29" s="33">
        <f t="shared" si="118"/>
        <v>0</v>
      </c>
      <c r="AC29" s="34" t="s">
        <v>144</v>
      </c>
      <c r="AD29" s="35">
        <v>2210</v>
      </c>
      <c r="AE29" s="50">
        <f t="shared" si="107"/>
        <v>0</v>
      </c>
      <c r="AF29" s="46"/>
      <c r="AG29" s="46"/>
      <c r="AH29" s="33">
        <f t="shared" si="119"/>
        <v>0</v>
      </c>
      <c r="AJ29" s="34" t="s">
        <v>144</v>
      </c>
      <c r="AK29" s="35">
        <v>2210</v>
      </c>
      <c r="AL29" s="50">
        <f t="shared" si="108"/>
        <v>0</v>
      </c>
      <c r="AM29" s="46"/>
      <c r="AN29" s="46"/>
      <c r="AO29" s="33">
        <f t="shared" si="120"/>
        <v>0</v>
      </c>
      <c r="AQ29" s="34" t="s">
        <v>144</v>
      </c>
      <c r="AR29" s="35">
        <v>2210</v>
      </c>
      <c r="AS29" s="41">
        <f t="shared" si="128"/>
        <v>0</v>
      </c>
      <c r="AT29" s="46"/>
      <c r="AU29" s="122"/>
      <c r="AV29" s="33">
        <f t="shared" si="121"/>
        <v>0</v>
      </c>
      <c r="AX29" s="34" t="s">
        <v>144</v>
      </c>
      <c r="AY29" s="35">
        <v>2210</v>
      </c>
      <c r="AZ29" s="50">
        <f t="shared" si="110"/>
        <v>0</v>
      </c>
      <c r="BA29" s="46"/>
      <c r="BB29" s="46"/>
      <c r="BC29" s="33">
        <f t="shared" si="122"/>
        <v>0</v>
      </c>
      <c r="BE29" s="34" t="s">
        <v>144</v>
      </c>
      <c r="BF29" s="35">
        <v>2210</v>
      </c>
      <c r="BG29" s="50">
        <f t="shared" si="111"/>
        <v>0</v>
      </c>
      <c r="BH29" s="46"/>
      <c r="BI29" s="46"/>
      <c r="BJ29" s="33">
        <f t="shared" si="123"/>
        <v>0</v>
      </c>
      <c r="BL29" s="34" t="s">
        <v>144</v>
      </c>
      <c r="BM29" s="35">
        <v>2210</v>
      </c>
      <c r="BN29" s="50">
        <f t="shared" si="112"/>
        <v>0</v>
      </c>
      <c r="BO29" s="46"/>
      <c r="BP29" s="46"/>
      <c r="BQ29" s="33">
        <f t="shared" si="124"/>
        <v>0</v>
      </c>
      <c r="BS29" s="34" t="s">
        <v>144</v>
      </c>
      <c r="BT29" s="35">
        <v>2210</v>
      </c>
      <c r="BU29" s="50">
        <f t="shared" si="113"/>
        <v>0</v>
      </c>
      <c r="BV29" s="46"/>
      <c r="BW29" s="46"/>
      <c r="BX29" s="33">
        <f t="shared" si="125"/>
        <v>0</v>
      </c>
      <c r="BZ29" s="34" t="s">
        <v>144</v>
      </c>
      <c r="CA29" s="35">
        <v>2210</v>
      </c>
      <c r="CB29" s="50">
        <f t="shared" si="114"/>
        <v>0</v>
      </c>
      <c r="CC29" s="46"/>
      <c r="CD29" s="46"/>
      <c r="CE29" s="33">
        <f t="shared" si="126"/>
        <v>0</v>
      </c>
    </row>
    <row r="30" spans="1:83" s="88" customFormat="1" ht="15.75" customHeight="1" thickBot="1">
      <c r="A30" s="34" t="s">
        <v>145</v>
      </c>
      <c r="B30" s="35">
        <v>2210</v>
      </c>
      <c r="C30" s="46"/>
      <c r="D30" s="46"/>
      <c r="E30" s="46"/>
      <c r="F30" s="33">
        <f t="shared" si="115"/>
        <v>0</v>
      </c>
      <c r="H30" s="34" t="s">
        <v>145</v>
      </c>
      <c r="I30" s="35">
        <v>2210</v>
      </c>
      <c r="J30" s="50">
        <f t="shared" si="104"/>
        <v>0</v>
      </c>
      <c r="K30" s="46"/>
      <c r="L30" s="122"/>
      <c r="M30" s="33">
        <f t="shared" si="116"/>
        <v>0</v>
      </c>
      <c r="O30" s="34" t="s">
        <v>145</v>
      </c>
      <c r="P30" s="35">
        <v>2210</v>
      </c>
      <c r="Q30" s="41">
        <f t="shared" si="127"/>
        <v>0</v>
      </c>
      <c r="R30" s="46"/>
      <c r="S30" s="46"/>
      <c r="T30" s="33">
        <f t="shared" si="117"/>
        <v>0</v>
      </c>
      <c r="V30" s="34" t="s">
        <v>145</v>
      </c>
      <c r="W30" s="35">
        <v>2210</v>
      </c>
      <c r="X30" s="50">
        <f t="shared" si="106"/>
        <v>0</v>
      </c>
      <c r="Y30" s="46"/>
      <c r="Z30" s="46"/>
      <c r="AA30" s="33">
        <f t="shared" si="118"/>
        <v>0</v>
      </c>
      <c r="AC30" s="34" t="s">
        <v>145</v>
      </c>
      <c r="AD30" s="35">
        <v>2210</v>
      </c>
      <c r="AE30" s="50">
        <f t="shared" si="107"/>
        <v>0</v>
      </c>
      <c r="AF30" s="46"/>
      <c r="AG30" s="46"/>
      <c r="AH30" s="33">
        <f t="shared" si="119"/>
        <v>0</v>
      </c>
      <c r="AJ30" s="34" t="s">
        <v>145</v>
      </c>
      <c r="AK30" s="35">
        <v>2210</v>
      </c>
      <c r="AL30" s="50">
        <f t="shared" si="108"/>
        <v>0</v>
      </c>
      <c r="AM30" s="46"/>
      <c r="AN30" s="46"/>
      <c r="AO30" s="33">
        <f t="shared" si="120"/>
        <v>0</v>
      </c>
      <c r="AQ30" s="34" t="s">
        <v>145</v>
      </c>
      <c r="AR30" s="35">
        <v>2210</v>
      </c>
      <c r="AS30" s="41">
        <f t="shared" si="128"/>
        <v>0</v>
      </c>
      <c r="AT30" s="46"/>
      <c r="AU30" s="122"/>
      <c r="AV30" s="33">
        <f t="shared" si="121"/>
        <v>0</v>
      </c>
      <c r="AX30" s="34" t="s">
        <v>145</v>
      </c>
      <c r="AY30" s="35">
        <v>2210</v>
      </c>
      <c r="AZ30" s="50">
        <f t="shared" si="110"/>
        <v>0</v>
      </c>
      <c r="BA30" s="46"/>
      <c r="BB30" s="46"/>
      <c r="BC30" s="33">
        <f t="shared" si="122"/>
        <v>0</v>
      </c>
      <c r="BE30" s="34" t="s">
        <v>145</v>
      </c>
      <c r="BF30" s="35">
        <v>2210</v>
      </c>
      <c r="BG30" s="50">
        <f t="shared" si="111"/>
        <v>0</v>
      </c>
      <c r="BH30" s="46"/>
      <c r="BI30" s="46"/>
      <c r="BJ30" s="33">
        <f t="shared" si="123"/>
        <v>0</v>
      </c>
      <c r="BL30" s="34" t="s">
        <v>145</v>
      </c>
      <c r="BM30" s="35">
        <v>2210</v>
      </c>
      <c r="BN30" s="50">
        <f t="shared" si="112"/>
        <v>0</v>
      </c>
      <c r="BO30" s="46"/>
      <c r="BP30" s="46"/>
      <c r="BQ30" s="33">
        <f t="shared" si="124"/>
        <v>0</v>
      </c>
      <c r="BS30" s="34" t="s">
        <v>145</v>
      </c>
      <c r="BT30" s="35">
        <v>2210</v>
      </c>
      <c r="BU30" s="50">
        <f t="shared" si="113"/>
        <v>0</v>
      </c>
      <c r="BV30" s="46"/>
      <c r="BW30" s="46"/>
      <c r="BX30" s="33">
        <f t="shared" si="125"/>
        <v>0</v>
      </c>
      <c r="BZ30" s="34" t="s">
        <v>145</v>
      </c>
      <c r="CA30" s="35">
        <v>2210</v>
      </c>
      <c r="CB30" s="50">
        <f t="shared" si="114"/>
        <v>0</v>
      </c>
      <c r="CC30" s="46"/>
      <c r="CD30" s="46"/>
      <c r="CE30" s="33">
        <f t="shared" si="126"/>
        <v>0</v>
      </c>
    </row>
    <row r="31" spans="1:83" s="32" customFormat="1" ht="15.75" customHeight="1" thickBot="1">
      <c r="A31" s="40" t="s">
        <v>124</v>
      </c>
      <c r="B31" s="44">
        <v>2210</v>
      </c>
      <c r="C31" s="38">
        <v>250</v>
      </c>
      <c r="D31" s="39"/>
      <c r="E31" s="39"/>
      <c r="F31" s="33">
        <f t="shared" si="115"/>
        <v>250</v>
      </c>
      <c r="H31" s="40" t="s">
        <v>124</v>
      </c>
      <c r="I31" s="44">
        <v>2210</v>
      </c>
      <c r="J31" s="50">
        <f t="shared" si="104"/>
        <v>250</v>
      </c>
      <c r="K31" s="39"/>
      <c r="L31" s="122">
        <v>250</v>
      </c>
      <c r="M31" s="33">
        <f t="shared" si="116"/>
        <v>0</v>
      </c>
      <c r="O31" s="40" t="s">
        <v>124</v>
      </c>
      <c r="P31" s="44">
        <v>2210</v>
      </c>
      <c r="Q31" s="50">
        <f t="shared" ref="Q31:Q50" si="129">M31</f>
        <v>0</v>
      </c>
      <c r="R31" s="39"/>
      <c r="S31" s="39"/>
      <c r="T31" s="33">
        <f t="shared" si="117"/>
        <v>0</v>
      </c>
      <c r="V31" s="40" t="s">
        <v>124</v>
      </c>
      <c r="W31" s="44">
        <v>2210</v>
      </c>
      <c r="X31" s="50">
        <f t="shared" si="106"/>
        <v>0</v>
      </c>
      <c r="Y31" s="39"/>
      <c r="Z31" s="39"/>
      <c r="AA31" s="33">
        <f t="shared" si="118"/>
        <v>0</v>
      </c>
      <c r="AC31" s="40" t="s">
        <v>124</v>
      </c>
      <c r="AD31" s="44">
        <v>2210</v>
      </c>
      <c r="AE31" s="50">
        <f t="shared" si="107"/>
        <v>0</v>
      </c>
      <c r="AF31" s="39"/>
      <c r="AG31" s="39"/>
      <c r="AH31" s="33">
        <f t="shared" si="119"/>
        <v>0</v>
      </c>
      <c r="AJ31" s="40" t="s">
        <v>124</v>
      </c>
      <c r="AK31" s="44">
        <v>2210</v>
      </c>
      <c r="AL31" s="50">
        <f t="shared" si="108"/>
        <v>0</v>
      </c>
      <c r="AM31" s="39"/>
      <c r="AN31" s="39"/>
      <c r="AO31" s="33">
        <f t="shared" si="120"/>
        <v>0</v>
      </c>
      <c r="AQ31" s="40" t="s">
        <v>124</v>
      </c>
      <c r="AR31" s="44">
        <v>2210</v>
      </c>
      <c r="AS31" s="50">
        <f t="shared" ref="AS31:AS50" si="130">AO31</f>
        <v>0</v>
      </c>
      <c r="AT31" s="39"/>
      <c r="AU31" s="122"/>
      <c r="AV31" s="33">
        <f t="shared" si="121"/>
        <v>0</v>
      </c>
      <c r="AX31" s="40" t="s">
        <v>124</v>
      </c>
      <c r="AY31" s="44">
        <v>2210</v>
      </c>
      <c r="AZ31" s="50">
        <f t="shared" si="110"/>
        <v>0</v>
      </c>
      <c r="BA31" s="39"/>
      <c r="BB31" s="39"/>
      <c r="BC31" s="33">
        <f t="shared" si="122"/>
        <v>0</v>
      </c>
      <c r="BE31" s="40" t="s">
        <v>124</v>
      </c>
      <c r="BF31" s="44">
        <v>2210</v>
      </c>
      <c r="BG31" s="50">
        <f t="shared" si="111"/>
        <v>0</v>
      </c>
      <c r="BH31" s="39"/>
      <c r="BI31" s="39"/>
      <c r="BJ31" s="33">
        <f t="shared" si="123"/>
        <v>0</v>
      </c>
      <c r="BK31" s="27"/>
      <c r="BL31" s="40" t="s">
        <v>124</v>
      </c>
      <c r="BM31" s="44">
        <v>2210</v>
      </c>
      <c r="BN31" s="50">
        <f t="shared" si="112"/>
        <v>0</v>
      </c>
      <c r="BO31" s="39"/>
      <c r="BP31" s="39"/>
      <c r="BQ31" s="33">
        <f t="shared" si="124"/>
        <v>0</v>
      </c>
      <c r="BS31" s="40" t="s">
        <v>124</v>
      </c>
      <c r="BT31" s="44">
        <v>2210</v>
      </c>
      <c r="BU31" s="50">
        <f t="shared" si="113"/>
        <v>0</v>
      </c>
      <c r="BV31" s="39"/>
      <c r="BW31" s="39"/>
      <c r="BX31" s="33">
        <f t="shared" si="125"/>
        <v>0</v>
      </c>
      <c r="BZ31" s="40" t="s">
        <v>124</v>
      </c>
      <c r="CA31" s="44">
        <v>2210</v>
      </c>
      <c r="CB31" s="50">
        <f t="shared" si="114"/>
        <v>0</v>
      </c>
      <c r="CC31" s="39"/>
      <c r="CD31" s="39"/>
      <c r="CE31" s="33">
        <f t="shared" si="126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15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122"/>
      <c r="M32" s="33">
        <f t="shared" si="116"/>
        <v>0</v>
      </c>
      <c r="O32" s="34" t="s">
        <v>32</v>
      </c>
      <c r="P32" s="35">
        <v>2220</v>
      </c>
      <c r="Q32" s="50">
        <f t="shared" si="129"/>
        <v>0</v>
      </c>
      <c r="R32" s="46"/>
      <c r="S32" s="46"/>
      <c r="T32" s="33">
        <f t="shared" si="117"/>
        <v>0</v>
      </c>
      <c r="U32" s="28"/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18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19"/>
        <v>0</v>
      </c>
      <c r="AJ32" s="34" t="s">
        <v>32</v>
      </c>
      <c r="AK32" s="35">
        <v>2220</v>
      </c>
      <c r="AL32" s="50">
        <f t="shared" si="108"/>
        <v>0</v>
      </c>
      <c r="AM32" s="46"/>
      <c r="AN32" s="46"/>
      <c r="AO32" s="33">
        <f t="shared" si="120"/>
        <v>0</v>
      </c>
      <c r="AQ32" s="34" t="s">
        <v>32</v>
      </c>
      <c r="AR32" s="35">
        <v>2220</v>
      </c>
      <c r="AS32" s="50">
        <f t="shared" si="130"/>
        <v>0</v>
      </c>
      <c r="AT32" s="46"/>
      <c r="AU32" s="122"/>
      <c r="AV32" s="33">
        <f t="shared" si="121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22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46"/>
      <c r="BJ32" s="33">
        <f t="shared" si="123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46"/>
      <c r="BQ32" s="33">
        <f t="shared" si="124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25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26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22545</v>
      </c>
      <c r="D33" s="47">
        <f t="shared" ref="D33:E33" si="131">SUM(D34:D50)</f>
        <v>0</v>
      </c>
      <c r="E33" s="120">
        <f t="shared" si="131"/>
        <v>250</v>
      </c>
      <c r="F33" s="47">
        <f t="shared" ref="F33" si="132">C33+D33-E33</f>
        <v>22295</v>
      </c>
      <c r="H33" s="29" t="s">
        <v>33</v>
      </c>
      <c r="I33" s="30">
        <v>2240</v>
      </c>
      <c r="J33" s="47">
        <f>SUM(J34:J50)</f>
        <v>22295</v>
      </c>
      <c r="K33" s="47">
        <f>SUM(K34:K50)</f>
        <v>0</v>
      </c>
      <c r="L33" s="120">
        <f>SUM(L34:L50)</f>
        <v>890</v>
      </c>
      <c r="M33" s="47">
        <f t="shared" ref="M33" si="133">J33+K33-L33</f>
        <v>21405</v>
      </c>
      <c r="O33" s="29" t="s">
        <v>33</v>
      </c>
      <c r="P33" s="30">
        <v>2240</v>
      </c>
      <c r="Q33" s="47">
        <f>SUM(Q34:Q50)</f>
        <v>21405</v>
      </c>
      <c r="R33" s="47">
        <f t="shared" ref="R33:S33" si="134">SUM(R34:R50)</f>
        <v>0</v>
      </c>
      <c r="S33" s="120">
        <f t="shared" si="134"/>
        <v>922.01</v>
      </c>
      <c r="T33" s="47">
        <f t="shared" ref="T33" si="135">Q33+R33-S33</f>
        <v>20482.990000000002</v>
      </c>
      <c r="V33" s="29" t="s">
        <v>33</v>
      </c>
      <c r="W33" s="30">
        <v>2240</v>
      </c>
      <c r="X33" s="47">
        <f>SUM(X34:X50)</f>
        <v>21055.989999999998</v>
      </c>
      <c r="Y33" s="47">
        <f t="shared" ref="Y33:Z33" si="136">SUM(Y34:Y50)</f>
        <v>0</v>
      </c>
      <c r="Z33" s="120">
        <f t="shared" si="136"/>
        <v>1344.75</v>
      </c>
      <c r="AA33" s="47">
        <f t="shared" ref="AA33" si="137">X33+Y33-Z33</f>
        <v>19711.239999999998</v>
      </c>
      <c r="AC33" s="29" t="s">
        <v>33</v>
      </c>
      <c r="AD33" s="30">
        <v>2240</v>
      </c>
      <c r="AE33" s="47">
        <f>SUM(AE34:AE50)</f>
        <v>19710.989999999998</v>
      </c>
      <c r="AF33" s="47">
        <f t="shared" ref="AF33:AG33" si="138">SUM(AF34:AF50)</f>
        <v>0</v>
      </c>
      <c r="AG33" s="120">
        <f t="shared" si="138"/>
        <v>1000</v>
      </c>
      <c r="AH33" s="47">
        <f t="shared" ref="AH33" si="139">AE33+AF33-AG33</f>
        <v>18710.989999999998</v>
      </c>
      <c r="AJ33" s="29" t="s">
        <v>33</v>
      </c>
      <c r="AK33" s="30">
        <v>2240</v>
      </c>
      <c r="AL33" s="47">
        <f>SUM(AL34:AL50)</f>
        <v>18710.989999999998</v>
      </c>
      <c r="AM33" s="47">
        <f t="shared" ref="AM33:AN33" si="140">SUM(AM34:AM50)</f>
        <v>0</v>
      </c>
      <c r="AN33" s="120">
        <f t="shared" si="140"/>
        <v>0</v>
      </c>
      <c r="AO33" s="47">
        <f t="shared" ref="AO33" si="141">AL33+AM33-AN33</f>
        <v>18710.989999999998</v>
      </c>
      <c r="AQ33" s="29" t="s">
        <v>33</v>
      </c>
      <c r="AR33" s="30">
        <v>2240</v>
      </c>
      <c r="AS33" s="47">
        <f>SUM(AS34:AS50)</f>
        <v>18710.989999999998</v>
      </c>
      <c r="AT33" s="47">
        <f t="shared" ref="AT33:AU33" si="142">SUM(AT34:AT50)</f>
        <v>0</v>
      </c>
      <c r="AU33" s="120">
        <f t="shared" si="142"/>
        <v>2891.4</v>
      </c>
      <c r="AV33" s="47">
        <f t="shared" ref="AV33" si="143">AS33+AT33-AU33</f>
        <v>15819.589999999998</v>
      </c>
      <c r="AX33" s="29" t="s">
        <v>33</v>
      </c>
      <c r="AY33" s="30">
        <v>2240</v>
      </c>
      <c r="AZ33" s="47">
        <f>SUM(AZ34:AZ50)</f>
        <v>15819.59</v>
      </c>
      <c r="BA33" s="47">
        <f t="shared" ref="BA33:BB33" si="144">SUM(BA34:BA50)</f>
        <v>0</v>
      </c>
      <c r="BB33" s="47">
        <f t="shared" si="144"/>
        <v>0</v>
      </c>
      <c r="BC33" s="47">
        <f t="shared" ref="BC33" si="145">AZ33+BA33-BB33</f>
        <v>15819.59</v>
      </c>
      <c r="BE33" s="29" t="s">
        <v>33</v>
      </c>
      <c r="BF33" s="30">
        <v>2240</v>
      </c>
      <c r="BG33" s="47">
        <f>SUM(BG34:BG50)</f>
        <v>15819.59</v>
      </c>
      <c r="BH33" s="47">
        <f t="shared" ref="BH33:BI33" si="146">SUM(BH34:BH50)</f>
        <v>0</v>
      </c>
      <c r="BI33" s="47">
        <f t="shared" si="146"/>
        <v>0</v>
      </c>
      <c r="BJ33" s="47">
        <f t="shared" ref="BJ33" si="147">BG33+BH33-BI33</f>
        <v>15819.59</v>
      </c>
      <c r="BL33" s="29" t="s">
        <v>33</v>
      </c>
      <c r="BM33" s="30">
        <v>2240</v>
      </c>
      <c r="BN33" s="47">
        <f>SUM(BN34:BN50)</f>
        <v>15819.59</v>
      </c>
      <c r="BO33" s="47">
        <f t="shared" ref="BO33:BP33" si="148">SUM(BO34:BO50)</f>
        <v>0</v>
      </c>
      <c r="BP33" s="47">
        <f t="shared" si="148"/>
        <v>0</v>
      </c>
      <c r="BQ33" s="47">
        <f t="shared" ref="BQ33" si="149">BN33+BO33-BP33</f>
        <v>15819.59</v>
      </c>
      <c r="BS33" s="29" t="s">
        <v>33</v>
      </c>
      <c r="BT33" s="30">
        <v>2240</v>
      </c>
      <c r="BU33" s="47">
        <f>SUM(BU34:BU50)</f>
        <v>15819.59</v>
      </c>
      <c r="BV33" s="47">
        <f t="shared" ref="BV33:BW33" si="150">SUM(BV34:BV50)</f>
        <v>0</v>
      </c>
      <c r="BW33" s="47">
        <f t="shared" si="150"/>
        <v>0</v>
      </c>
      <c r="BX33" s="47">
        <f t="shared" ref="BX33" si="151">BU33+BV33-BW33</f>
        <v>15819.59</v>
      </c>
      <c r="BZ33" s="29" t="s">
        <v>33</v>
      </c>
      <c r="CA33" s="30">
        <v>2240</v>
      </c>
      <c r="CB33" s="47">
        <f>SUM(CB34:CB50)</f>
        <v>15819.59</v>
      </c>
      <c r="CC33" s="47">
        <f t="shared" ref="CC33:CD33" si="152">SUM(CC34:CC50)</f>
        <v>0</v>
      </c>
      <c r="CD33" s="47">
        <f t="shared" si="152"/>
        <v>0</v>
      </c>
      <c r="CE33" s="47">
        <f t="shared" ref="CE33" si="153">CB33+CC33-CD33</f>
        <v>15819.59</v>
      </c>
    </row>
    <row r="34" spans="1:83" s="27" customFormat="1" ht="15.75" customHeight="1" thickBot="1">
      <c r="A34" s="21" t="s">
        <v>133</v>
      </c>
      <c r="B34" s="16">
        <v>2240</v>
      </c>
      <c r="C34" s="49">
        <v>750</v>
      </c>
      <c r="D34" s="49"/>
      <c r="E34" s="121"/>
      <c r="F34" s="45">
        <f>C34+D34-E34</f>
        <v>750</v>
      </c>
      <c r="H34" s="21" t="s">
        <v>133</v>
      </c>
      <c r="I34" s="16">
        <v>2240</v>
      </c>
      <c r="J34" s="50">
        <f t="shared" ref="J34:J50" si="154">F34</f>
        <v>750</v>
      </c>
      <c r="K34" s="49"/>
      <c r="L34" s="121"/>
      <c r="M34" s="45">
        <f>J34+K34-L34</f>
        <v>750</v>
      </c>
      <c r="O34" s="21" t="s">
        <v>133</v>
      </c>
      <c r="P34" s="16">
        <v>2240</v>
      </c>
      <c r="Q34" s="50">
        <f t="shared" si="129"/>
        <v>750</v>
      </c>
      <c r="R34" s="49"/>
      <c r="S34" s="121"/>
      <c r="T34" s="45">
        <f>Q34+R34-S34</f>
        <v>750</v>
      </c>
      <c r="U34" s="28"/>
      <c r="V34" s="21" t="s">
        <v>133</v>
      </c>
      <c r="W34" s="16">
        <v>2240</v>
      </c>
      <c r="X34" s="50">
        <f t="shared" ref="X34:X50" si="155">T34</f>
        <v>750</v>
      </c>
      <c r="Y34" s="49"/>
      <c r="Z34" s="121"/>
      <c r="AA34" s="45">
        <f>X34+Y34-Z34</f>
        <v>750</v>
      </c>
      <c r="AB34" s="28"/>
      <c r="AC34" s="21" t="s">
        <v>133</v>
      </c>
      <c r="AD34" s="16">
        <v>2240</v>
      </c>
      <c r="AE34" s="50">
        <f t="shared" ref="AE34:AE50" si="156">AA34</f>
        <v>750</v>
      </c>
      <c r="AF34" s="49"/>
      <c r="AG34" s="121">
        <v>750</v>
      </c>
      <c r="AH34" s="45">
        <f>AE34+AF34-AG34</f>
        <v>0</v>
      </c>
      <c r="AJ34" s="21" t="s">
        <v>133</v>
      </c>
      <c r="AK34" s="16">
        <v>2240</v>
      </c>
      <c r="AL34" s="50">
        <f t="shared" ref="AL34:AL50" si="157">AH34</f>
        <v>0</v>
      </c>
      <c r="AM34" s="49"/>
      <c r="AN34" s="121"/>
      <c r="AO34" s="45">
        <f>AL34+AM34-AN34</f>
        <v>0</v>
      </c>
      <c r="AQ34" s="21" t="s">
        <v>133</v>
      </c>
      <c r="AR34" s="16">
        <v>2240</v>
      </c>
      <c r="AS34" s="50">
        <f t="shared" si="130"/>
        <v>0</v>
      </c>
      <c r="AT34" s="49"/>
      <c r="AU34" s="121"/>
      <c r="AV34" s="45">
        <f>AS34+AT34-AU34</f>
        <v>0</v>
      </c>
      <c r="AX34" s="21" t="s">
        <v>133</v>
      </c>
      <c r="AY34" s="16">
        <v>2240</v>
      </c>
      <c r="AZ34" s="50">
        <f t="shared" ref="AZ34:AZ50" si="158">AV34</f>
        <v>0</v>
      </c>
      <c r="BA34" s="49"/>
      <c r="BB34" s="49"/>
      <c r="BC34" s="45">
        <f>AZ34+BA34-BB34</f>
        <v>0</v>
      </c>
      <c r="BE34" s="21" t="s">
        <v>133</v>
      </c>
      <c r="BF34" s="16">
        <v>2240</v>
      </c>
      <c r="BG34" s="50">
        <f t="shared" ref="BG34:BG50" si="159">BC34</f>
        <v>0</v>
      </c>
      <c r="BH34" s="49"/>
      <c r="BI34" s="49"/>
      <c r="BJ34" s="45">
        <f>BG34+BH34-BI34</f>
        <v>0</v>
      </c>
      <c r="BK34"/>
      <c r="BL34" s="21" t="s">
        <v>133</v>
      </c>
      <c r="BM34" s="16">
        <v>2240</v>
      </c>
      <c r="BN34" s="50">
        <f t="shared" ref="BN34:BN50" si="160">BJ34</f>
        <v>0</v>
      </c>
      <c r="BO34" s="49"/>
      <c r="BP34" s="49"/>
      <c r="BQ34" s="45">
        <f>BN34+BO34-BP34</f>
        <v>0</v>
      </c>
      <c r="BS34" s="21" t="s">
        <v>133</v>
      </c>
      <c r="BT34" s="16">
        <v>2240</v>
      </c>
      <c r="BU34" s="50">
        <f t="shared" ref="BU34:BU50" si="161">BQ34</f>
        <v>0</v>
      </c>
      <c r="BV34" s="49"/>
      <c r="BW34" s="49"/>
      <c r="BX34" s="45">
        <f>BU34+BV34-BW34</f>
        <v>0</v>
      </c>
      <c r="BZ34" s="21" t="s">
        <v>133</v>
      </c>
      <c r="CA34" s="16">
        <v>2240</v>
      </c>
      <c r="CB34" s="50">
        <f t="shared" ref="CB34:CB50" si="162">BX34</f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1044</v>
      </c>
      <c r="D35" s="49"/>
      <c r="E35" s="121"/>
      <c r="F35" s="45">
        <f t="shared" ref="F35:F50" si="163">C35+D35-E35</f>
        <v>1044</v>
      </c>
      <c r="H35" s="21" t="s">
        <v>35</v>
      </c>
      <c r="I35" s="16">
        <v>2240</v>
      </c>
      <c r="J35" s="50">
        <f t="shared" si="154"/>
        <v>1044</v>
      </c>
      <c r="K35" s="49"/>
      <c r="L35" s="121"/>
      <c r="M35" s="45">
        <f t="shared" ref="M35:M50" si="164">J35+K35-L35</f>
        <v>1044</v>
      </c>
      <c r="O35" s="21" t="s">
        <v>35</v>
      </c>
      <c r="P35" s="16">
        <v>2240</v>
      </c>
      <c r="Q35" s="50">
        <f t="shared" si="129"/>
        <v>1044</v>
      </c>
      <c r="R35" s="49"/>
      <c r="S35" s="121">
        <v>522</v>
      </c>
      <c r="T35" s="45">
        <f t="shared" ref="T35:T50" si="165">Q35+R35-S35</f>
        <v>522</v>
      </c>
      <c r="U35" s="28"/>
      <c r="V35" s="21" t="s">
        <v>35</v>
      </c>
      <c r="W35" s="16">
        <v>2240</v>
      </c>
      <c r="X35" s="50">
        <f t="shared" si="155"/>
        <v>522</v>
      </c>
      <c r="Y35" s="49"/>
      <c r="Z35" s="121">
        <v>522</v>
      </c>
      <c r="AA35" s="45">
        <f t="shared" ref="AA35:AA50" si="166">X35+Y35-Z35</f>
        <v>0</v>
      </c>
      <c r="AB35" s="28"/>
      <c r="AC35" s="21" t="s">
        <v>35</v>
      </c>
      <c r="AD35" s="16">
        <v>2240</v>
      </c>
      <c r="AE35" s="50">
        <f t="shared" si="156"/>
        <v>0</v>
      </c>
      <c r="AF35" s="49"/>
      <c r="AG35" s="121"/>
      <c r="AH35" s="45">
        <f t="shared" ref="AH35:AH50" si="167">AE35+AF35-AG35</f>
        <v>0</v>
      </c>
      <c r="AJ35" s="21" t="s">
        <v>35</v>
      </c>
      <c r="AK35" s="16">
        <v>2240</v>
      </c>
      <c r="AL35" s="50">
        <f t="shared" si="157"/>
        <v>0</v>
      </c>
      <c r="AM35" s="49"/>
      <c r="AN35" s="121"/>
      <c r="AO35" s="45">
        <f t="shared" ref="AO35:AO50" si="168">AL35+AM35-AN35</f>
        <v>0</v>
      </c>
      <c r="AQ35" s="21" t="s">
        <v>35</v>
      </c>
      <c r="AR35" s="16">
        <v>2240</v>
      </c>
      <c r="AS35" s="50">
        <f t="shared" si="130"/>
        <v>0</v>
      </c>
      <c r="AT35" s="49"/>
      <c r="AU35" s="121"/>
      <c r="AV35" s="45">
        <f t="shared" ref="AV35:AV50" si="169">AS35+AT35-AU35</f>
        <v>0</v>
      </c>
      <c r="AX35" s="21" t="s">
        <v>35</v>
      </c>
      <c r="AY35" s="16">
        <v>2240</v>
      </c>
      <c r="AZ35" s="50">
        <f t="shared" si="158"/>
        <v>0</v>
      </c>
      <c r="BA35" s="49"/>
      <c r="BB35" s="49"/>
      <c r="BC35" s="45">
        <f t="shared" ref="BC35:BC50" si="170">AZ35+BA35-BB35</f>
        <v>0</v>
      </c>
      <c r="BE35" s="21" t="s">
        <v>35</v>
      </c>
      <c r="BF35" s="16">
        <v>2240</v>
      </c>
      <c r="BG35" s="50">
        <f t="shared" si="159"/>
        <v>0</v>
      </c>
      <c r="BH35" s="49"/>
      <c r="BI35" s="49"/>
      <c r="BJ35" s="45">
        <f t="shared" ref="BJ35:BJ50" si="171">BG35+BH35-BI35</f>
        <v>0</v>
      </c>
      <c r="BL35" s="21" t="s">
        <v>35</v>
      </c>
      <c r="BM35" s="16">
        <v>2240</v>
      </c>
      <c r="BN35" s="50">
        <f t="shared" si="160"/>
        <v>0</v>
      </c>
      <c r="BO35" s="49"/>
      <c r="BP35" s="49"/>
      <c r="BQ35" s="45">
        <f t="shared" ref="BQ35:BQ50" si="172">BN35+BO35-BP35</f>
        <v>0</v>
      </c>
      <c r="BS35" s="21" t="s">
        <v>35</v>
      </c>
      <c r="BT35" s="16">
        <v>2240</v>
      </c>
      <c r="BU35" s="50">
        <f t="shared" si="161"/>
        <v>0</v>
      </c>
      <c r="BV35" s="49"/>
      <c r="BW35" s="49"/>
      <c r="BX35" s="45">
        <f t="shared" ref="BX35:BX50" si="173">BU35+BV35-BW35</f>
        <v>0</v>
      </c>
      <c r="BZ35" s="21" t="s">
        <v>35</v>
      </c>
      <c r="CA35" s="16">
        <v>2240</v>
      </c>
      <c r="CB35" s="50">
        <f t="shared" si="162"/>
        <v>0</v>
      </c>
      <c r="CC35" s="49"/>
      <c r="CD35" s="49"/>
      <c r="CE35" s="45">
        <f t="shared" ref="CE35:CE50" si="174">CB35+CC35-CD35</f>
        <v>0</v>
      </c>
    </row>
    <row r="36" spans="1:83" s="27" customFormat="1" ht="15.75" thickBot="1">
      <c r="A36" s="24" t="s">
        <v>125</v>
      </c>
      <c r="B36" s="23">
        <v>2240</v>
      </c>
      <c r="C36" s="49">
        <v>300</v>
      </c>
      <c r="D36" s="49"/>
      <c r="E36" s="121"/>
      <c r="F36" s="45">
        <f t="shared" si="163"/>
        <v>300</v>
      </c>
      <c r="H36" s="24" t="s">
        <v>125</v>
      </c>
      <c r="I36" s="23">
        <v>2240</v>
      </c>
      <c r="J36" s="50">
        <f t="shared" si="154"/>
        <v>300</v>
      </c>
      <c r="K36" s="49"/>
      <c r="L36" s="121"/>
      <c r="M36" s="45">
        <f t="shared" si="164"/>
        <v>300</v>
      </c>
      <c r="O36" s="24" t="s">
        <v>125</v>
      </c>
      <c r="P36" s="23">
        <v>2240</v>
      </c>
      <c r="Q36" s="50">
        <f t="shared" si="129"/>
        <v>300</v>
      </c>
      <c r="R36" s="49"/>
      <c r="S36" s="121"/>
      <c r="T36" s="45">
        <f t="shared" si="165"/>
        <v>300</v>
      </c>
      <c r="U36" s="28"/>
      <c r="V36" s="24" t="s">
        <v>125</v>
      </c>
      <c r="W36" s="23">
        <v>2240</v>
      </c>
      <c r="X36" s="50">
        <f t="shared" si="155"/>
        <v>300</v>
      </c>
      <c r="Y36" s="49"/>
      <c r="Z36" s="121"/>
      <c r="AA36" s="45">
        <f t="shared" si="166"/>
        <v>300</v>
      </c>
      <c r="AB36" s="28"/>
      <c r="AC36" s="24" t="s">
        <v>125</v>
      </c>
      <c r="AD36" s="23">
        <v>2240</v>
      </c>
      <c r="AE36" s="50">
        <f t="shared" si="156"/>
        <v>300</v>
      </c>
      <c r="AF36" s="49"/>
      <c r="AG36" s="121"/>
      <c r="AH36" s="45">
        <f t="shared" si="167"/>
        <v>300</v>
      </c>
      <c r="AJ36" s="24" t="s">
        <v>125</v>
      </c>
      <c r="AK36" s="23">
        <v>2240</v>
      </c>
      <c r="AL36" s="50">
        <f t="shared" si="157"/>
        <v>300</v>
      </c>
      <c r="AM36" s="49"/>
      <c r="AN36" s="121"/>
      <c r="AO36" s="45">
        <f t="shared" si="168"/>
        <v>300</v>
      </c>
      <c r="AQ36" s="24" t="s">
        <v>125</v>
      </c>
      <c r="AR36" s="23">
        <v>2240</v>
      </c>
      <c r="AS36" s="50">
        <f t="shared" si="130"/>
        <v>300</v>
      </c>
      <c r="AT36" s="49"/>
      <c r="AU36" s="121"/>
      <c r="AV36" s="45">
        <f t="shared" si="169"/>
        <v>300</v>
      </c>
      <c r="AX36" s="24" t="s">
        <v>125</v>
      </c>
      <c r="AY36" s="23">
        <v>2240</v>
      </c>
      <c r="AZ36" s="50">
        <f t="shared" si="158"/>
        <v>300</v>
      </c>
      <c r="BA36" s="49"/>
      <c r="BB36" s="49"/>
      <c r="BC36" s="45">
        <f t="shared" si="170"/>
        <v>300</v>
      </c>
      <c r="BE36" s="24" t="s">
        <v>125</v>
      </c>
      <c r="BF36" s="23">
        <v>2240</v>
      </c>
      <c r="BG36" s="50">
        <f t="shared" si="159"/>
        <v>300</v>
      </c>
      <c r="BH36" s="49"/>
      <c r="BI36" s="49"/>
      <c r="BJ36" s="45">
        <f t="shared" si="171"/>
        <v>300</v>
      </c>
      <c r="BL36" s="24" t="s">
        <v>125</v>
      </c>
      <c r="BM36" s="23">
        <v>2240</v>
      </c>
      <c r="BN36" s="50">
        <f t="shared" si="160"/>
        <v>300</v>
      </c>
      <c r="BO36" s="49"/>
      <c r="BP36" s="49"/>
      <c r="BQ36" s="45">
        <f t="shared" si="172"/>
        <v>300</v>
      </c>
      <c r="BS36" s="24" t="s">
        <v>125</v>
      </c>
      <c r="BT36" s="23">
        <v>2240</v>
      </c>
      <c r="BU36" s="50">
        <f t="shared" si="161"/>
        <v>300</v>
      </c>
      <c r="BV36" s="49"/>
      <c r="BW36" s="49"/>
      <c r="BX36" s="45">
        <f t="shared" si="173"/>
        <v>300</v>
      </c>
      <c r="BZ36" s="24" t="s">
        <v>125</v>
      </c>
      <c r="CA36" s="23">
        <v>2240</v>
      </c>
      <c r="CB36" s="50">
        <f t="shared" si="162"/>
        <v>300</v>
      </c>
      <c r="CC36" s="49"/>
      <c r="CD36" s="49"/>
      <c r="CE36" s="45">
        <f t="shared" si="174"/>
        <v>300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121"/>
      <c r="F37" s="45">
        <f t="shared" si="163"/>
        <v>1000</v>
      </c>
      <c r="H37" s="24" t="s">
        <v>127</v>
      </c>
      <c r="I37" s="23">
        <v>2240</v>
      </c>
      <c r="J37" s="50">
        <f t="shared" si="154"/>
        <v>1000</v>
      </c>
      <c r="K37" s="49"/>
      <c r="L37" s="121"/>
      <c r="M37" s="45">
        <f t="shared" si="164"/>
        <v>1000</v>
      </c>
      <c r="O37" s="24" t="s">
        <v>127</v>
      </c>
      <c r="P37" s="23">
        <v>2240</v>
      </c>
      <c r="Q37" s="50">
        <f t="shared" si="129"/>
        <v>1000</v>
      </c>
      <c r="R37" s="49"/>
      <c r="S37" s="121"/>
      <c r="T37" s="45">
        <f t="shared" si="165"/>
        <v>1000</v>
      </c>
      <c r="U37" s="28"/>
      <c r="V37" s="24" t="s">
        <v>127</v>
      </c>
      <c r="W37" s="23">
        <v>2240</v>
      </c>
      <c r="X37" s="50">
        <f t="shared" si="155"/>
        <v>1000</v>
      </c>
      <c r="Y37" s="49"/>
      <c r="Z37" s="121"/>
      <c r="AA37" s="45">
        <f t="shared" si="166"/>
        <v>1000</v>
      </c>
      <c r="AB37" s="28"/>
      <c r="AC37" s="24" t="s">
        <v>127</v>
      </c>
      <c r="AD37" s="23">
        <v>2240</v>
      </c>
      <c r="AE37" s="50">
        <f t="shared" si="156"/>
        <v>1000</v>
      </c>
      <c r="AF37" s="49"/>
      <c r="AG37" s="121"/>
      <c r="AH37" s="45">
        <f t="shared" si="167"/>
        <v>1000</v>
      </c>
      <c r="AJ37" s="24" t="s">
        <v>127</v>
      </c>
      <c r="AK37" s="23">
        <v>2240</v>
      </c>
      <c r="AL37" s="50">
        <f t="shared" si="157"/>
        <v>1000</v>
      </c>
      <c r="AM37" s="49"/>
      <c r="AN37" s="121"/>
      <c r="AO37" s="45">
        <f t="shared" si="168"/>
        <v>1000</v>
      </c>
      <c r="AQ37" s="24" t="s">
        <v>127</v>
      </c>
      <c r="AR37" s="23">
        <v>2240</v>
      </c>
      <c r="AS37" s="50">
        <f t="shared" si="130"/>
        <v>1000</v>
      </c>
      <c r="AT37" s="49"/>
      <c r="AU37" s="121"/>
      <c r="AV37" s="45">
        <f t="shared" si="169"/>
        <v>1000</v>
      </c>
      <c r="AX37" s="24" t="s">
        <v>127</v>
      </c>
      <c r="AY37" s="23">
        <v>2240</v>
      </c>
      <c r="AZ37" s="50">
        <f t="shared" si="158"/>
        <v>1000</v>
      </c>
      <c r="BA37" s="49"/>
      <c r="BB37" s="49"/>
      <c r="BC37" s="45">
        <f t="shared" si="170"/>
        <v>1000</v>
      </c>
      <c r="BE37" s="24" t="s">
        <v>127</v>
      </c>
      <c r="BF37" s="23">
        <v>2240</v>
      </c>
      <c r="BG37" s="50">
        <f t="shared" si="159"/>
        <v>1000</v>
      </c>
      <c r="BH37" s="49"/>
      <c r="BI37" s="49"/>
      <c r="BJ37" s="45">
        <f t="shared" si="171"/>
        <v>1000</v>
      </c>
      <c r="BL37" s="24" t="s">
        <v>127</v>
      </c>
      <c r="BM37" s="23">
        <v>2240</v>
      </c>
      <c r="BN37" s="50">
        <f t="shared" si="160"/>
        <v>1000</v>
      </c>
      <c r="BO37" s="49"/>
      <c r="BP37" s="49"/>
      <c r="BQ37" s="45">
        <f t="shared" si="172"/>
        <v>1000</v>
      </c>
      <c r="BS37" s="24" t="s">
        <v>127</v>
      </c>
      <c r="BT37" s="23">
        <v>2240</v>
      </c>
      <c r="BU37" s="50">
        <f t="shared" si="161"/>
        <v>1000</v>
      </c>
      <c r="BV37" s="49"/>
      <c r="BW37" s="49"/>
      <c r="BX37" s="45">
        <f t="shared" si="173"/>
        <v>1000</v>
      </c>
      <c r="BZ37" s="24" t="s">
        <v>127</v>
      </c>
      <c r="CA37" s="23">
        <v>2240</v>
      </c>
      <c r="CB37" s="50">
        <f t="shared" si="162"/>
        <v>1000</v>
      </c>
      <c r="CC37" s="49"/>
      <c r="CD37" s="49"/>
      <c r="CE37" s="45">
        <f t="shared" si="174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850</v>
      </c>
      <c r="D38" s="49"/>
      <c r="E38" s="121"/>
      <c r="F38" s="45">
        <f t="shared" si="163"/>
        <v>850</v>
      </c>
      <c r="H38" s="24" t="s">
        <v>128</v>
      </c>
      <c r="I38" s="23">
        <v>2240</v>
      </c>
      <c r="J38" s="50">
        <f t="shared" si="154"/>
        <v>850</v>
      </c>
      <c r="K38" s="49"/>
      <c r="L38" s="121"/>
      <c r="M38" s="45">
        <f t="shared" si="164"/>
        <v>850</v>
      </c>
      <c r="O38" s="24" t="s">
        <v>128</v>
      </c>
      <c r="P38" s="23">
        <v>2240</v>
      </c>
      <c r="Q38" s="50">
        <f t="shared" si="129"/>
        <v>850</v>
      </c>
      <c r="R38" s="49"/>
      <c r="S38" s="121"/>
      <c r="T38" s="45">
        <f t="shared" si="165"/>
        <v>850</v>
      </c>
      <c r="U38" s="28"/>
      <c r="V38" s="24" t="s">
        <v>128</v>
      </c>
      <c r="W38" s="23">
        <v>2240</v>
      </c>
      <c r="X38" s="50">
        <f t="shared" si="155"/>
        <v>850</v>
      </c>
      <c r="Y38" s="49"/>
      <c r="Z38" s="121"/>
      <c r="AA38" s="45">
        <f t="shared" si="166"/>
        <v>850</v>
      </c>
      <c r="AB38" s="28"/>
      <c r="AC38" s="24" t="s">
        <v>128</v>
      </c>
      <c r="AD38" s="23">
        <v>2240</v>
      </c>
      <c r="AE38" s="50">
        <f t="shared" si="156"/>
        <v>850</v>
      </c>
      <c r="AF38" s="49"/>
      <c r="AG38" s="121"/>
      <c r="AH38" s="45">
        <f t="shared" si="167"/>
        <v>850</v>
      </c>
      <c r="AJ38" s="24" t="s">
        <v>128</v>
      </c>
      <c r="AK38" s="23">
        <v>2240</v>
      </c>
      <c r="AL38" s="50">
        <f t="shared" si="157"/>
        <v>850</v>
      </c>
      <c r="AM38" s="49"/>
      <c r="AN38" s="121"/>
      <c r="AO38" s="45">
        <f t="shared" si="168"/>
        <v>850</v>
      </c>
      <c r="AQ38" s="24" t="s">
        <v>128</v>
      </c>
      <c r="AR38" s="23">
        <v>2240</v>
      </c>
      <c r="AS38" s="50">
        <f t="shared" si="130"/>
        <v>850</v>
      </c>
      <c r="AT38" s="49"/>
      <c r="AU38" s="121"/>
      <c r="AV38" s="45">
        <f t="shared" si="169"/>
        <v>850</v>
      </c>
      <c r="AX38" s="24" t="s">
        <v>128</v>
      </c>
      <c r="AY38" s="23">
        <v>2240</v>
      </c>
      <c r="AZ38" s="50">
        <f t="shared" si="158"/>
        <v>850</v>
      </c>
      <c r="BA38" s="49"/>
      <c r="BB38" s="49"/>
      <c r="BC38" s="45">
        <f t="shared" si="170"/>
        <v>850</v>
      </c>
      <c r="BE38" s="24" t="s">
        <v>128</v>
      </c>
      <c r="BF38" s="23">
        <v>2240</v>
      </c>
      <c r="BG38" s="50">
        <f t="shared" si="159"/>
        <v>850</v>
      </c>
      <c r="BH38" s="49"/>
      <c r="BI38" s="49"/>
      <c r="BJ38" s="45">
        <f t="shared" si="171"/>
        <v>850</v>
      </c>
      <c r="BL38" s="24" t="s">
        <v>128</v>
      </c>
      <c r="BM38" s="23">
        <v>2240</v>
      </c>
      <c r="BN38" s="50">
        <f t="shared" si="160"/>
        <v>850</v>
      </c>
      <c r="BO38" s="49"/>
      <c r="BP38" s="49"/>
      <c r="BQ38" s="45">
        <f t="shared" si="172"/>
        <v>850</v>
      </c>
      <c r="BS38" s="24" t="s">
        <v>128</v>
      </c>
      <c r="BT38" s="23">
        <v>2240</v>
      </c>
      <c r="BU38" s="50">
        <f t="shared" si="161"/>
        <v>850</v>
      </c>
      <c r="BV38" s="49"/>
      <c r="BW38" s="49"/>
      <c r="BX38" s="45">
        <f t="shared" si="173"/>
        <v>850</v>
      </c>
      <c r="BZ38" s="24" t="s">
        <v>128</v>
      </c>
      <c r="CA38" s="23">
        <v>2240</v>
      </c>
      <c r="CB38" s="50">
        <f t="shared" si="162"/>
        <v>850</v>
      </c>
      <c r="CC38" s="49"/>
      <c r="CD38" s="49"/>
      <c r="CE38" s="45">
        <f t="shared" si="174"/>
        <v>850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121"/>
      <c r="F39" s="45">
        <f t="shared" si="163"/>
        <v>1300</v>
      </c>
      <c r="H39" s="24" t="s">
        <v>129</v>
      </c>
      <c r="I39" s="23">
        <v>2240</v>
      </c>
      <c r="J39" s="50">
        <f t="shared" si="154"/>
        <v>1300</v>
      </c>
      <c r="K39" s="49"/>
      <c r="L39" s="121"/>
      <c r="M39" s="45">
        <f t="shared" si="164"/>
        <v>1300</v>
      </c>
      <c r="O39" s="24" t="s">
        <v>129</v>
      </c>
      <c r="P39" s="23">
        <v>2240</v>
      </c>
      <c r="Q39" s="50">
        <f t="shared" si="129"/>
        <v>1300</v>
      </c>
      <c r="R39" s="49"/>
      <c r="S39" s="121"/>
      <c r="T39" s="45">
        <f t="shared" si="165"/>
        <v>1300</v>
      </c>
      <c r="U39" s="28"/>
      <c r="V39" s="24" t="s">
        <v>129</v>
      </c>
      <c r="W39" s="23">
        <v>2240</v>
      </c>
      <c r="X39" s="50">
        <f t="shared" si="155"/>
        <v>1300</v>
      </c>
      <c r="Y39" s="49"/>
      <c r="Z39" s="121"/>
      <c r="AA39" s="45">
        <f t="shared" si="166"/>
        <v>1300</v>
      </c>
      <c r="AB39" s="28"/>
      <c r="AC39" s="24" t="s">
        <v>129</v>
      </c>
      <c r="AD39" s="23">
        <v>2240</v>
      </c>
      <c r="AE39" s="50">
        <f t="shared" si="156"/>
        <v>1300</v>
      </c>
      <c r="AF39" s="49"/>
      <c r="AG39" s="121"/>
      <c r="AH39" s="45">
        <f t="shared" si="167"/>
        <v>1300</v>
      </c>
      <c r="AJ39" s="24" t="s">
        <v>129</v>
      </c>
      <c r="AK39" s="23">
        <v>2240</v>
      </c>
      <c r="AL39" s="50">
        <f t="shared" si="157"/>
        <v>1300</v>
      </c>
      <c r="AM39" s="49"/>
      <c r="AN39" s="121"/>
      <c r="AO39" s="45">
        <f t="shared" si="168"/>
        <v>1300</v>
      </c>
      <c r="AQ39" s="24" t="s">
        <v>129</v>
      </c>
      <c r="AR39" s="23">
        <v>2240</v>
      </c>
      <c r="AS39" s="50">
        <f t="shared" si="130"/>
        <v>1300</v>
      </c>
      <c r="AT39" s="49"/>
      <c r="AU39" s="121"/>
      <c r="AV39" s="45">
        <f t="shared" si="169"/>
        <v>1300</v>
      </c>
      <c r="AX39" s="24" t="s">
        <v>129</v>
      </c>
      <c r="AY39" s="23">
        <v>2240</v>
      </c>
      <c r="AZ39" s="50">
        <f t="shared" si="158"/>
        <v>1300</v>
      </c>
      <c r="BA39" s="49"/>
      <c r="BB39" s="49"/>
      <c r="BC39" s="45">
        <f t="shared" si="170"/>
        <v>1300</v>
      </c>
      <c r="BE39" s="24" t="s">
        <v>129</v>
      </c>
      <c r="BF39" s="23">
        <v>2240</v>
      </c>
      <c r="BG39" s="50">
        <f t="shared" si="159"/>
        <v>1300</v>
      </c>
      <c r="BH39" s="49"/>
      <c r="BI39" s="49"/>
      <c r="BJ39" s="45">
        <f t="shared" si="171"/>
        <v>1300</v>
      </c>
      <c r="BL39" s="24" t="s">
        <v>129</v>
      </c>
      <c r="BM39" s="23">
        <v>2240</v>
      </c>
      <c r="BN39" s="50">
        <f t="shared" si="160"/>
        <v>1300</v>
      </c>
      <c r="BO39" s="49"/>
      <c r="BP39" s="49"/>
      <c r="BQ39" s="45">
        <f t="shared" si="172"/>
        <v>1300</v>
      </c>
      <c r="BS39" s="24" t="s">
        <v>129</v>
      </c>
      <c r="BT39" s="23">
        <v>2240</v>
      </c>
      <c r="BU39" s="50">
        <f t="shared" si="161"/>
        <v>1300</v>
      </c>
      <c r="BV39" s="49"/>
      <c r="BW39" s="49"/>
      <c r="BX39" s="45">
        <f t="shared" si="173"/>
        <v>1300</v>
      </c>
      <c r="BZ39" s="24" t="s">
        <v>129</v>
      </c>
      <c r="CA39" s="23">
        <v>2240</v>
      </c>
      <c r="CB39" s="50">
        <f t="shared" si="162"/>
        <v>1300</v>
      </c>
      <c r="CC39" s="49"/>
      <c r="CD39" s="49"/>
      <c r="CE39" s="45">
        <f t="shared" si="174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f>1226+475</f>
        <v>1701</v>
      </c>
      <c r="D40" s="49"/>
      <c r="E40" s="121"/>
      <c r="F40" s="45">
        <f t="shared" si="163"/>
        <v>1701</v>
      </c>
      <c r="H40" s="21" t="s">
        <v>41</v>
      </c>
      <c r="I40" s="16">
        <v>2240</v>
      </c>
      <c r="J40" s="50">
        <f t="shared" si="154"/>
        <v>1701</v>
      </c>
      <c r="K40" s="49"/>
      <c r="L40" s="121"/>
      <c r="M40" s="45">
        <f t="shared" si="164"/>
        <v>1701</v>
      </c>
      <c r="O40" s="21" t="s">
        <v>41</v>
      </c>
      <c r="P40" s="16">
        <v>2240</v>
      </c>
      <c r="Q40" s="50">
        <f t="shared" si="129"/>
        <v>1701</v>
      </c>
      <c r="R40" s="49"/>
      <c r="S40" s="121"/>
      <c r="T40" s="45">
        <f t="shared" si="165"/>
        <v>1701</v>
      </c>
      <c r="U40" s="28"/>
      <c r="V40" s="21" t="s">
        <v>41</v>
      </c>
      <c r="W40" s="16">
        <v>2240</v>
      </c>
      <c r="X40" s="50">
        <f t="shared" si="155"/>
        <v>1701</v>
      </c>
      <c r="Y40" s="49"/>
      <c r="Z40" s="121"/>
      <c r="AA40" s="45">
        <f t="shared" si="166"/>
        <v>1701</v>
      </c>
      <c r="AB40" s="28"/>
      <c r="AC40" s="21" t="s">
        <v>41</v>
      </c>
      <c r="AD40" s="16">
        <v>2240</v>
      </c>
      <c r="AE40" s="50">
        <f t="shared" si="156"/>
        <v>1701</v>
      </c>
      <c r="AF40" s="49"/>
      <c r="AG40" s="121"/>
      <c r="AH40" s="45">
        <f t="shared" si="167"/>
        <v>1701</v>
      </c>
      <c r="AJ40" s="21" t="s">
        <v>41</v>
      </c>
      <c r="AK40" s="16">
        <v>2240</v>
      </c>
      <c r="AL40" s="50">
        <f t="shared" si="157"/>
        <v>1701</v>
      </c>
      <c r="AM40" s="49"/>
      <c r="AN40" s="121"/>
      <c r="AO40" s="45">
        <f t="shared" si="168"/>
        <v>1701</v>
      </c>
      <c r="AQ40" s="21" t="s">
        <v>41</v>
      </c>
      <c r="AR40" s="16">
        <v>2240</v>
      </c>
      <c r="AS40" s="50">
        <f t="shared" si="130"/>
        <v>1701</v>
      </c>
      <c r="AT40" s="49"/>
      <c r="AU40" s="121">
        <f>1154.4+547</f>
        <v>1701.4</v>
      </c>
      <c r="AV40" s="45">
        <f t="shared" si="169"/>
        <v>-0.40000000000009095</v>
      </c>
      <c r="AX40" s="21" t="s">
        <v>41</v>
      </c>
      <c r="AY40" s="16">
        <v>2240</v>
      </c>
      <c r="AZ40" s="50">
        <f t="shared" si="158"/>
        <v>-0.40000000000009095</v>
      </c>
      <c r="BA40" s="49"/>
      <c r="BB40" s="49"/>
      <c r="BC40" s="45">
        <f t="shared" si="170"/>
        <v>-0.40000000000009095</v>
      </c>
      <c r="BE40" s="21" t="s">
        <v>41</v>
      </c>
      <c r="BF40" s="16">
        <v>2240</v>
      </c>
      <c r="BG40" s="50">
        <f t="shared" si="159"/>
        <v>-0.40000000000009095</v>
      </c>
      <c r="BH40" s="49"/>
      <c r="BI40" s="49"/>
      <c r="BJ40" s="45">
        <f t="shared" si="171"/>
        <v>-0.40000000000009095</v>
      </c>
      <c r="BL40" s="21" t="s">
        <v>41</v>
      </c>
      <c r="BM40" s="16">
        <v>2240</v>
      </c>
      <c r="BN40" s="50">
        <f t="shared" si="160"/>
        <v>-0.40000000000009095</v>
      </c>
      <c r="BO40" s="49"/>
      <c r="BP40" s="49"/>
      <c r="BQ40" s="45">
        <f t="shared" si="172"/>
        <v>-0.40000000000009095</v>
      </c>
      <c r="BS40" s="21" t="s">
        <v>41</v>
      </c>
      <c r="BT40" s="16">
        <v>2240</v>
      </c>
      <c r="BU40" s="50">
        <f t="shared" si="161"/>
        <v>-0.40000000000009095</v>
      </c>
      <c r="BV40" s="49"/>
      <c r="BW40" s="49"/>
      <c r="BX40" s="45">
        <f t="shared" si="173"/>
        <v>-0.40000000000009095</v>
      </c>
      <c r="BZ40" s="21" t="s">
        <v>41</v>
      </c>
      <c r="CA40" s="16">
        <v>2240</v>
      </c>
      <c r="CB40" s="50">
        <f t="shared" si="162"/>
        <v>-0.40000000000009095</v>
      </c>
      <c r="CC40" s="49"/>
      <c r="CD40" s="49"/>
      <c r="CE40" s="45">
        <f t="shared" si="174"/>
        <v>-0.40000000000009095</v>
      </c>
    </row>
    <row r="41" spans="1:83" s="27" customFormat="1" ht="15.75" customHeight="1" thickBot="1">
      <c r="A41" s="21" t="s">
        <v>47</v>
      </c>
      <c r="B41" s="16">
        <v>2240</v>
      </c>
      <c r="C41" s="49">
        <f>1700+3200</f>
        <v>4900</v>
      </c>
      <c r="D41" s="49"/>
      <c r="E41" s="121"/>
      <c r="F41" s="45">
        <f t="shared" si="163"/>
        <v>4900</v>
      </c>
      <c r="H41" s="21" t="s">
        <v>47</v>
      </c>
      <c r="I41" s="16">
        <v>2240</v>
      </c>
      <c r="J41" s="50">
        <f t="shared" si="154"/>
        <v>4900</v>
      </c>
      <c r="K41" s="49"/>
      <c r="L41" s="121"/>
      <c r="M41" s="45">
        <f t="shared" si="164"/>
        <v>4900</v>
      </c>
      <c r="O41" s="21" t="s">
        <v>47</v>
      </c>
      <c r="P41" s="16">
        <v>2240</v>
      </c>
      <c r="Q41" s="50">
        <f t="shared" si="129"/>
        <v>4900</v>
      </c>
      <c r="R41" s="49"/>
      <c r="S41" s="121"/>
      <c r="T41" s="45">
        <f t="shared" si="165"/>
        <v>4900</v>
      </c>
      <c r="U41" s="28"/>
      <c r="V41" s="21" t="s">
        <v>47</v>
      </c>
      <c r="W41" s="16">
        <v>2240</v>
      </c>
      <c r="X41" s="50">
        <f t="shared" si="155"/>
        <v>4900</v>
      </c>
      <c r="Y41" s="49"/>
      <c r="Z41" s="121"/>
      <c r="AA41" s="45">
        <f t="shared" si="166"/>
        <v>4900</v>
      </c>
      <c r="AB41" s="28"/>
      <c r="AC41" s="21" t="s">
        <v>47</v>
      </c>
      <c r="AD41" s="16">
        <v>2240</v>
      </c>
      <c r="AE41" s="50">
        <f t="shared" si="156"/>
        <v>4900</v>
      </c>
      <c r="AF41" s="49"/>
      <c r="AG41" s="121"/>
      <c r="AH41" s="45">
        <f t="shared" si="167"/>
        <v>4900</v>
      </c>
      <c r="AJ41" s="21" t="s">
        <v>47</v>
      </c>
      <c r="AK41" s="16">
        <v>2240</v>
      </c>
      <c r="AL41" s="50">
        <f t="shared" si="157"/>
        <v>4900</v>
      </c>
      <c r="AM41" s="49"/>
      <c r="AN41" s="121"/>
      <c r="AO41" s="45">
        <f t="shared" si="168"/>
        <v>4900</v>
      </c>
      <c r="AQ41" s="21" t="s">
        <v>47</v>
      </c>
      <c r="AR41" s="16">
        <v>2240</v>
      </c>
      <c r="AS41" s="50">
        <f t="shared" si="130"/>
        <v>4900</v>
      </c>
      <c r="AT41" s="49"/>
      <c r="AU41" s="121"/>
      <c r="AV41" s="45">
        <f t="shared" si="169"/>
        <v>4900</v>
      </c>
      <c r="AX41" s="21" t="s">
        <v>47</v>
      </c>
      <c r="AY41" s="16">
        <v>2240</v>
      </c>
      <c r="AZ41" s="50">
        <f t="shared" si="158"/>
        <v>4900</v>
      </c>
      <c r="BA41" s="49"/>
      <c r="BB41" s="49"/>
      <c r="BC41" s="45">
        <f t="shared" si="170"/>
        <v>4900</v>
      </c>
      <c r="BE41" s="21" t="s">
        <v>47</v>
      </c>
      <c r="BF41" s="16">
        <v>2240</v>
      </c>
      <c r="BG41" s="50">
        <f t="shared" si="159"/>
        <v>4900</v>
      </c>
      <c r="BH41" s="49"/>
      <c r="BI41" s="49"/>
      <c r="BJ41" s="45">
        <f t="shared" si="171"/>
        <v>4900</v>
      </c>
      <c r="BL41" s="21" t="s">
        <v>47</v>
      </c>
      <c r="BM41" s="16">
        <v>2240</v>
      </c>
      <c r="BN41" s="50">
        <f t="shared" si="160"/>
        <v>4900</v>
      </c>
      <c r="BO41" s="49"/>
      <c r="BP41" s="49"/>
      <c r="BQ41" s="45">
        <f t="shared" si="172"/>
        <v>4900</v>
      </c>
      <c r="BS41" s="21" t="s">
        <v>47</v>
      </c>
      <c r="BT41" s="16">
        <v>2240</v>
      </c>
      <c r="BU41" s="50">
        <f t="shared" si="161"/>
        <v>4900</v>
      </c>
      <c r="BV41" s="49"/>
      <c r="BW41" s="49"/>
      <c r="BX41" s="45">
        <f t="shared" si="173"/>
        <v>4900</v>
      </c>
      <c r="BZ41" s="21" t="s">
        <v>47</v>
      </c>
      <c r="CA41" s="16">
        <v>2240</v>
      </c>
      <c r="CB41" s="50">
        <f t="shared" si="162"/>
        <v>4900</v>
      </c>
      <c r="CC41" s="49"/>
      <c r="CD41" s="49"/>
      <c r="CE41" s="45">
        <f t="shared" si="174"/>
        <v>4900</v>
      </c>
    </row>
    <row r="42" spans="1:83" s="27" customFormat="1" ht="15.75" customHeight="1" thickBot="1">
      <c r="A42" s="21" t="s">
        <v>45</v>
      </c>
      <c r="B42" s="16">
        <v>2240</v>
      </c>
      <c r="C42" s="49">
        <v>640</v>
      </c>
      <c r="D42" s="49"/>
      <c r="E42" s="121"/>
      <c r="F42" s="45">
        <f t="shared" si="163"/>
        <v>640</v>
      </c>
      <c r="H42" s="21" t="s">
        <v>45</v>
      </c>
      <c r="I42" s="16">
        <v>2240</v>
      </c>
      <c r="J42" s="50">
        <f t="shared" si="154"/>
        <v>640</v>
      </c>
      <c r="K42" s="49"/>
      <c r="L42" s="121">
        <v>640</v>
      </c>
      <c r="M42" s="45">
        <f t="shared" si="164"/>
        <v>0</v>
      </c>
      <c r="O42" s="21" t="s">
        <v>45</v>
      </c>
      <c r="P42" s="16">
        <v>2240</v>
      </c>
      <c r="Q42" s="50">
        <f t="shared" si="129"/>
        <v>0</v>
      </c>
      <c r="R42" s="49"/>
      <c r="S42" s="121"/>
      <c r="T42" s="45">
        <f t="shared" si="165"/>
        <v>0</v>
      </c>
      <c r="U42" s="28"/>
      <c r="V42" s="21" t="s">
        <v>45</v>
      </c>
      <c r="W42" s="16">
        <v>2240</v>
      </c>
      <c r="X42" s="50">
        <f t="shared" si="155"/>
        <v>0</v>
      </c>
      <c r="Y42" s="49"/>
      <c r="Z42" s="121"/>
      <c r="AA42" s="45">
        <f t="shared" si="166"/>
        <v>0</v>
      </c>
      <c r="AB42" s="28"/>
      <c r="AC42" s="21" t="s">
        <v>45</v>
      </c>
      <c r="AD42" s="16">
        <v>2240</v>
      </c>
      <c r="AE42" s="50">
        <f t="shared" si="156"/>
        <v>0</v>
      </c>
      <c r="AF42" s="49"/>
      <c r="AG42" s="121"/>
      <c r="AH42" s="45">
        <f t="shared" si="167"/>
        <v>0</v>
      </c>
      <c r="AJ42" s="21" t="s">
        <v>45</v>
      </c>
      <c r="AK42" s="16">
        <v>2240</v>
      </c>
      <c r="AL42" s="50">
        <f t="shared" si="157"/>
        <v>0</v>
      </c>
      <c r="AM42" s="49"/>
      <c r="AN42" s="121"/>
      <c r="AO42" s="45">
        <f t="shared" si="168"/>
        <v>0</v>
      </c>
      <c r="AQ42" s="21" t="s">
        <v>45</v>
      </c>
      <c r="AR42" s="16">
        <v>2240</v>
      </c>
      <c r="AS42" s="50">
        <f t="shared" si="130"/>
        <v>0</v>
      </c>
      <c r="AT42" s="49"/>
      <c r="AU42" s="121"/>
      <c r="AV42" s="45">
        <f t="shared" si="169"/>
        <v>0</v>
      </c>
      <c r="AX42" s="21" t="s">
        <v>45</v>
      </c>
      <c r="AY42" s="16">
        <v>2240</v>
      </c>
      <c r="AZ42" s="50">
        <f t="shared" si="158"/>
        <v>0</v>
      </c>
      <c r="BA42" s="49"/>
      <c r="BB42" s="49"/>
      <c r="BC42" s="45">
        <f t="shared" si="170"/>
        <v>0</v>
      </c>
      <c r="BE42" s="21" t="s">
        <v>45</v>
      </c>
      <c r="BF42" s="16">
        <v>2240</v>
      </c>
      <c r="BG42" s="50">
        <f t="shared" si="159"/>
        <v>0</v>
      </c>
      <c r="BH42" s="49"/>
      <c r="BI42" s="49"/>
      <c r="BJ42" s="45">
        <f t="shared" si="171"/>
        <v>0</v>
      </c>
      <c r="BL42" s="21" t="s">
        <v>45</v>
      </c>
      <c r="BM42" s="16">
        <v>2240</v>
      </c>
      <c r="BN42" s="50">
        <f t="shared" si="160"/>
        <v>0</v>
      </c>
      <c r="BO42" s="49"/>
      <c r="BP42" s="49"/>
      <c r="BQ42" s="45">
        <f t="shared" si="172"/>
        <v>0</v>
      </c>
      <c r="BS42" s="21" t="s">
        <v>45</v>
      </c>
      <c r="BT42" s="16">
        <v>2240</v>
      </c>
      <c r="BU42" s="50">
        <f t="shared" si="161"/>
        <v>0</v>
      </c>
      <c r="BV42" s="49"/>
      <c r="BW42" s="49"/>
      <c r="BX42" s="45">
        <f t="shared" si="173"/>
        <v>0</v>
      </c>
      <c r="BZ42" s="21" t="s">
        <v>45</v>
      </c>
      <c r="CA42" s="16">
        <v>2240</v>
      </c>
      <c r="CB42" s="50">
        <f t="shared" si="162"/>
        <v>0</v>
      </c>
      <c r="CC42" s="49"/>
      <c r="CD42" s="49"/>
      <c r="CE42" s="45">
        <f t="shared" si="174"/>
        <v>0</v>
      </c>
    </row>
    <row r="43" spans="1:83" s="27" customFormat="1" ht="15.75" customHeight="1" thickBot="1">
      <c r="A43" s="24" t="s">
        <v>137</v>
      </c>
      <c r="B43" s="23">
        <v>2240</v>
      </c>
      <c r="C43" s="49">
        <v>350</v>
      </c>
      <c r="D43" s="49"/>
      <c r="E43" s="121"/>
      <c r="F43" s="45">
        <f t="shared" si="163"/>
        <v>350</v>
      </c>
      <c r="H43" s="24" t="s">
        <v>137</v>
      </c>
      <c r="I43" s="23">
        <v>2240</v>
      </c>
      <c r="J43" s="50">
        <f t="shared" si="154"/>
        <v>350</v>
      </c>
      <c r="K43" s="49"/>
      <c r="L43" s="121"/>
      <c r="M43" s="45">
        <f t="shared" si="164"/>
        <v>350</v>
      </c>
      <c r="O43" s="24" t="s">
        <v>137</v>
      </c>
      <c r="P43" s="23">
        <v>2240</v>
      </c>
      <c r="Q43" s="50">
        <f t="shared" si="129"/>
        <v>350</v>
      </c>
      <c r="R43" s="49"/>
      <c r="S43" s="121"/>
      <c r="T43" s="45">
        <f t="shared" si="165"/>
        <v>350</v>
      </c>
      <c r="U43" s="28"/>
      <c r="V43" s="24" t="s">
        <v>137</v>
      </c>
      <c r="W43" s="23">
        <v>2240</v>
      </c>
      <c r="X43" s="50">
        <f t="shared" si="155"/>
        <v>350</v>
      </c>
      <c r="Y43" s="49"/>
      <c r="Z43" s="121"/>
      <c r="AA43" s="45">
        <f t="shared" si="166"/>
        <v>350</v>
      </c>
      <c r="AB43" s="28"/>
      <c r="AC43" s="24" t="s">
        <v>137</v>
      </c>
      <c r="AD43" s="23">
        <v>2240</v>
      </c>
      <c r="AE43" s="50">
        <f t="shared" si="156"/>
        <v>350</v>
      </c>
      <c r="AF43" s="49"/>
      <c r="AG43" s="121"/>
      <c r="AH43" s="45">
        <f t="shared" si="167"/>
        <v>350</v>
      </c>
      <c r="AJ43" s="24" t="s">
        <v>137</v>
      </c>
      <c r="AK43" s="23">
        <v>2240</v>
      </c>
      <c r="AL43" s="50">
        <f t="shared" si="157"/>
        <v>350</v>
      </c>
      <c r="AM43" s="49"/>
      <c r="AN43" s="121"/>
      <c r="AO43" s="45">
        <f t="shared" si="168"/>
        <v>350</v>
      </c>
      <c r="AQ43" s="24" t="s">
        <v>137</v>
      </c>
      <c r="AR43" s="23">
        <v>2240</v>
      </c>
      <c r="AS43" s="50">
        <f t="shared" si="130"/>
        <v>350</v>
      </c>
      <c r="AT43" s="49"/>
      <c r="AU43" s="121"/>
      <c r="AV43" s="45">
        <f t="shared" si="169"/>
        <v>350</v>
      </c>
      <c r="AX43" s="24" t="s">
        <v>137</v>
      </c>
      <c r="AY43" s="23">
        <v>2240</v>
      </c>
      <c r="AZ43" s="50">
        <f t="shared" si="158"/>
        <v>350</v>
      </c>
      <c r="BA43" s="49"/>
      <c r="BB43" s="49"/>
      <c r="BC43" s="45">
        <f t="shared" si="170"/>
        <v>350</v>
      </c>
      <c r="BE43" s="24" t="s">
        <v>137</v>
      </c>
      <c r="BF43" s="23">
        <v>2240</v>
      </c>
      <c r="BG43" s="50">
        <f t="shared" si="159"/>
        <v>350</v>
      </c>
      <c r="BH43" s="49"/>
      <c r="BI43" s="49"/>
      <c r="BJ43" s="45">
        <f t="shared" si="171"/>
        <v>350</v>
      </c>
      <c r="BL43" s="24" t="s">
        <v>137</v>
      </c>
      <c r="BM43" s="23">
        <v>2240</v>
      </c>
      <c r="BN43" s="50">
        <f t="shared" si="160"/>
        <v>350</v>
      </c>
      <c r="BO43" s="49"/>
      <c r="BP43" s="49"/>
      <c r="BQ43" s="45">
        <f t="shared" si="172"/>
        <v>350</v>
      </c>
      <c r="BS43" s="24" t="s">
        <v>137</v>
      </c>
      <c r="BT43" s="23">
        <v>2240</v>
      </c>
      <c r="BU43" s="50">
        <f t="shared" si="161"/>
        <v>350</v>
      </c>
      <c r="BV43" s="49"/>
      <c r="BW43" s="49"/>
      <c r="BX43" s="45">
        <f t="shared" si="173"/>
        <v>350</v>
      </c>
      <c r="BZ43" s="24" t="s">
        <v>137</v>
      </c>
      <c r="CA43" s="23">
        <v>2240</v>
      </c>
      <c r="CB43" s="50">
        <f t="shared" si="162"/>
        <v>350</v>
      </c>
      <c r="CC43" s="49"/>
      <c r="CD43" s="49"/>
      <c r="CE43" s="45">
        <f t="shared" si="174"/>
        <v>350</v>
      </c>
    </row>
    <row r="44" spans="1:83" s="129" customFormat="1" ht="15.75" customHeight="1" thickBot="1">
      <c r="A44" s="24"/>
      <c r="B44" s="23"/>
      <c r="C44" s="49"/>
      <c r="D44" s="49"/>
      <c r="E44" s="121"/>
      <c r="F44" s="31"/>
      <c r="H44" s="24"/>
      <c r="I44" s="23"/>
      <c r="J44" s="133"/>
      <c r="K44" s="49"/>
      <c r="L44" s="121"/>
      <c r="M44" s="31"/>
      <c r="O44" s="24"/>
      <c r="P44" s="23"/>
      <c r="Q44" s="133"/>
      <c r="R44" s="49"/>
      <c r="S44" s="121"/>
      <c r="T44" s="31"/>
      <c r="V44" s="24" t="s">
        <v>154</v>
      </c>
      <c r="W44" s="23">
        <v>2240</v>
      </c>
      <c r="X44" s="133">
        <v>573</v>
      </c>
      <c r="Y44" s="49"/>
      <c r="Z44" s="121">
        <v>572.75</v>
      </c>
      <c r="AA44" s="45">
        <f t="shared" si="166"/>
        <v>0.25</v>
      </c>
      <c r="AC44" s="24"/>
      <c r="AD44" s="23"/>
      <c r="AE44" s="133"/>
      <c r="AF44" s="49"/>
      <c r="AG44" s="121"/>
      <c r="AH44" s="31"/>
      <c r="AJ44" s="24"/>
      <c r="AK44" s="23"/>
      <c r="AL44" s="133"/>
      <c r="AM44" s="49"/>
      <c r="AN44" s="121"/>
      <c r="AO44" s="31"/>
      <c r="AQ44" s="24"/>
      <c r="AR44" s="23"/>
      <c r="AS44" s="133"/>
      <c r="AT44" s="49"/>
      <c r="AU44" s="121"/>
      <c r="AV44" s="31"/>
      <c r="AX44" s="24"/>
      <c r="AY44" s="23"/>
      <c r="AZ44" s="133"/>
      <c r="BA44" s="49"/>
      <c r="BB44" s="49"/>
      <c r="BC44" s="31"/>
      <c r="BE44" s="24"/>
      <c r="BF44" s="23"/>
      <c r="BG44" s="133"/>
      <c r="BH44" s="49"/>
      <c r="BI44" s="49"/>
      <c r="BJ44" s="31"/>
      <c r="BL44" s="24"/>
      <c r="BM44" s="23"/>
      <c r="BN44" s="133"/>
      <c r="BO44" s="49"/>
      <c r="BP44" s="49"/>
      <c r="BQ44" s="31"/>
      <c r="BS44" s="24"/>
      <c r="BT44" s="23"/>
      <c r="BU44" s="133"/>
      <c r="BV44" s="49"/>
      <c r="BW44" s="49"/>
      <c r="BX44" s="31"/>
      <c r="BZ44" s="24"/>
      <c r="CA44" s="23"/>
      <c r="CB44" s="133"/>
      <c r="CC44" s="49"/>
      <c r="CD44" s="49"/>
      <c r="CE44" s="31"/>
    </row>
    <row r="45" spans="1:83" s="27" customFormat="1" ht="15.75" customHeight="1" thickBot="1">
      <c r="A45" s="21" t="s">
        <v>43</v>
      </c>
      <c r="B45" s="16">
        <v>2240</v>
      </c>
      <c r="C45" s="49">
        <f>680+510</f>
        <v>1190</v>
      </c>
      <c r="D45" s="49"/>
      <c r="E45" s="121"/>
      <c r="F45" s="45">
        <f t="shared" si="163"/>
        <v>1190</v>
      </c>
      <c r="H45" s="21" t="s">
        <v>43</v>
      </c>
      <c r="I45" s="16">
        <v>2240</v>
      </c>
      <c r="J45" s="50">
        <f t="shared" si="154"/>
        <v>1190</v>
      </c>
      <c r="K45" s="49"/>
      <c r="L45" s="121"/>
      <c r="M45" s="45">
        <f t="shared" si="164"/>
        <v>1190</v>
      </c>
      <c r="O45" s="21" t="s">
        <v>43</v>
      </c>
      <c r="P45" s="16">
        <v>2240</v>
      </c>
      <c r="Q45" s="50">
        <f t="shared" si="129"/>
        <v>1190</v>
      </c>
      <c r="R45" s="49"/>
      <c r="S45" s="121"/>
      <c r="T45" s="45">
        <f t="shared" si="165"/>
        <v>1190</v>
      </c>
      <c r="U45" s="28"/>
      <c r="V45" s="21" t="s">
        <v>43</v>
      </c>
      <c r="W45" s="16">
        <v>2240</v>
      </c>
      <c r="X45" s="50">
        <f t="shared" si="155"/>
        <v>1190</v>
      </c>
      <c r="Y45" s="49"/>
      <c r="Z45" s="121"/>
      <c r="AA45" s="45">
        <f t="shared" si="166"/>
        <v>1190</v>
      </c>
      <c r="AB45" s="28"/>
      <c r="AC45" s="21" t="s">
        <v>43</v>
      </c>
      <c r="AD45" s="16">
        <v>2240</v>
      </c>
      <c r="AE45" s="50">
        <f t="shared" si="156"/>
        <v>1190</v>
      </c>
      <c r="AF45" s="49"/>
      <c r="AG45" s="121"/>
      <c r="AH45" s="45">
        <f t="shared" si="167"/>
        <v>1190</v>
      </c>
      <c r="AJ45" s="21" t="s">
        <v>43</v>
      </c>
      <c r="AK45" s="16">
        <v>2240</v>
      </c>
      <c r="AL45" s="50">
        <f t="shared" si="157"/>
        <v>1190</v>
      </c>
      <c r="AM45" s="49"/>
      <c r="AN45" s="121"/>
      <c r="AO45" s="45">
        <f t="shared" si="168"/>
        <v>1190</v>
      </c>
      <c r="AQ45" s="21" t="s">
        <v>43</v>
      </c>
      <c r="AR45" s="16">
        <v>2240</v>
      </c>
      <c r="AS45" s="50">
        <f t="shared" si="130"/>
        <v>1190</v>
      </c>
      <c r="AT45" s="49"/>
      <c r="AU45" s="121">
        <v>1190</v>
      </c>
      <c r="AV45" s="45">
        <f t="shared" si="169"/>
        <v>0</v>
      </c>
      <c r="AX45" s="21" t="s">
        <v>43</v>
      </c>
      <c r="AY45" s="16">
        <v>2240</v>
      </c>
      <c r="AZ45" s="50">
        <f t="shared" si="158"/>
        <v>0</v>
      </c>
      <c r="BA45" s="49"/>
      <c r="BB45" s="49"/>
      <c r="BC45" s="45">
        <f t="shared" si="170"/>
        <v>0</v>
      </c>
      <c r="BE45" s="21" t="s">
        <v>43</v>
      </c>
      <c r="BF45" s="16">
        <v>2240</v>
      </c>
      <c r="BG45" s="50">
        <f t="shared" si="159"/>
        <v>0</v>
      </c>
      <c r="BH45" s="49"/>
      <c r="BI45" s="49"/>
      <c r="BJ45" s="45">
        <f t="shared" si="171"/>
        <v>0</v>
      </c>
      <c r="BL45" s="21" t="s">
        <v>43</v>
      </c>
      <c r="BM45" s="16">
        <v>2240</v>
      </c>
      <c r="BN45" s="50">
        <f t="shared" si="160"/>
        <v>0</v>
      </c>
      <c r="BO45" s="49"/>
      <c r="BP45" s="49"/>
      <c r="BQ45" s="45">
        <f t="shared" si="172"/>
        <v>0</v>
      </c>
      <c r="BS45" s="21" t="s">
        <v>43</v>
      </c>
      <c r="BT45" s="16">
        <v>2240</v>
      </c>
      <c r="BU45" s="50">
        <f t="shared" si="161"/>
        <v>0</v>
      </c>
      <c r="BV45" s="49"/>
      <c r="BW45" s="49"/>
      <c r="BX45" s="45">
        <f t="shared" si="173"/>
        <v>0</v>
      </c>
      <c r="BZ45" s="21" t="s">
        <v>43</v>
      </c>
      <c r="CA45" s="16">
        <v>2240</v>
      </c>
      <c r="CB45" s="50">
        <f t="shared" si="162"/>
        <v>0</v>
      </c>
      <c r="CC45" s="49"/>
      <c r="CD45" s="49"/>
      <c r="CE45" s="45">
        <f t="shared" si="174"/>
        <v>0</v>
      </c>
    </row>
    <row r="46" spans="1:83" s="27" customFormat="1" ht="15.75" customHeight="1" thickBot="1">
      <c r="A46" s="21" t="s">
        <v>37</v>
      </c>
      <c r="B46" s="16">
        <v>2240</v>
      </c>
      <c r="C46" s="49">
        <f>2520+6000</f>
        <v>8520</v>
      </c>
      <c r="D46" s="49"/>
      <c r="E46" s="121">
        <v>250</v>
      </c>
      <c r="F46" s="45">
        <f t="shared" si="163"/>
        <v>8270</v>
      </c>
      <c r="H46" s="21" t="s">
        <v>37</v>
      </c>
      <c r="I46" s="16">
        <v>2240</v>
      </c>
      <c r="J46" s="50">
        <f t="shared" si="154"/>
        <v>8270</v>
      </c>
      <c r="K46" s="49"/>
      <c r="L46" s="121">
        <v>250</v>
      </c>
      <c r="M46" s="45">
        <f t="shared" si="164"/>
        <v>8020</v>
      </c>
      <c r="O46" s="21" t="s">
        <v>37</v>
      </c>
      <c r="P46" s="16">
        <v>2240</v>
      </c>
      <c r="Q46" s="50">
        <f t="shared" si="129"/>
        <v>8020</v>
      </c>
      <c r="R46" s="49"/>
      <c r="S46" s="121">
        <v>400.01</v>
      </c>
      <c r="T46" s="45">
        <f t="shared" si="165"/>
        <v>7619.99</v>
      </c>
      <c r="U46" s="28"/>
      <c r="V46" s="21" t="s">
        <v>37</v>
      </c>
      <c r="W46" s="16">
        <v>2240</v>
      </c>
      <c r="X46" s="50">
        <f t="shared" si="155"/>
        <v>7619.99</v>
      </c>
      <c r="Y46" s="49"/>
      <c r="Z46" s="121">
        <v>250</v>
      </c>
      <c r="AA46" s="45">
        <f t="shared" si="166"/>
        <v>7369.99</v>
      </c>
      <c r="AB46" s="28"/>
      <c r="AC46" s="21" t="s">
        <v>37</v>
      </c>
      <c r="AD46" s="16">
        <v>2240</v>
      </c>
      <c r="AE46" s="50">
        <f t="shared" si="156"/>
        <v>7369.99</v>
      </c>
      <c r="AF46" s="49"/>
      <c r="AG46" s="121">
        <v>250</v>
      </c>
      <c r="AH46" s="45">
        <f t="shared" si="167"/>
        <v>7119.99</v>
      </c>
      <c r="AJ46" s="21" t="s">
        <v>37</v>
      </c>
      <c r="AK46" s="16">
        <v>2240</v>
      </c>
      <c r="AL46" s="50">
        <f t="shared" si="157"/>
        <v>7119.99</v>
      </c>
      <c r="AM46" s="49"/>
      <c r="AN46" s="121"/>
      <c r="AO46" s="45">
        <f t="shared" si="168"/>
        <v>7119.99</v>
      </c>
      <c r="AQ46" s="21" t="s">
        <v>37</v>
      </c>
      <c r="AR46" s="16">
        <v>2240</v>
      </c>
      <c r="AS46" s="50">
        <f t="shared" si="130"/>
        <v>7119.99</v>
      </c>
      <c r="AT46" s="49"/>
      <c r="AU46" s="121"/>
      <c r="AV46" s="45">
        <f t="shared" si="169"/>
        <v>7119.99</v>
      </c>
      <c r="AX46" s="21" t="s">
        <v>37</v>
      </c>
      <c r="AY46" s="16">
        <v>2240</v>
      </c>
      <c r="AZ46" s="50">
        <f t="shared" si="158"/>
        <v>7119.99</v>
      </c>
      <c r="BA46" s="49"/>
      <c r="BB46" s="49"/>
      <c r="BC46" s="45">
        <f t="shared" si="170"/>
        <v>7119.99</v>
      </c>
      <c r="BE46" s="21" t="s">
        <v>37</v>
      </c>
      <c r="BF46" s="16">
        <v>2240</v>
      </c>
      <c r="BG46" s="50">
        <f t="shared" si="159"/>
        <v>7119.99</v>
      </c>
      <c r="BH46" s="49"/>
      <c r="BI46" s="49"/>
      <c r="BJ46" s="45">
        <f t="shared" si="171"/>
        <v>7119.99</v>
      </c>
      <c r="BL46" s="21" t="s">
        <v>37</v>
      </c>
      <c r="BM46" s="16">
        <v>2240</v>
      </c>
      <c r="BN46" s="50">
        <f t="shared" si="160"/>
        <v>7119.99</v>
      </c>
      <c r="BO46" s="49"/>
      <c r="BP46" s="49"/>
      <c r="BQ46" s="45">
        <f t="shared" si="172"/>
        <v>7119.99</v>
      </c>
      <c r="BS46" s="21" t="s">
        <v>37</v>
      </c>
      <c r="BT46" s="16">
        <v>2240</v>
      </c>
      <c r="BU46" s="50">
        <f t="shared" si="161"/>
        <v>7119.99</v>
      </c>
      <c r="BV46" s="49"/>
      <c r="BW46" s="49"/>
      <c r="BX46" s="45">
        <f t="shared" si="173"/>
        <v>7119.99</v>
      </c>
      <c r="BZ46" s="21" t="s">
        <v>37</v>
      </c>
      <c r="CA46" s="16">
        <v>2240</v>
      </c>
      <c r="CB46" s="50">
        <f t="shared" si="162"/>
        <v>7119.99</v>
      </c>
      <c r="CC46" s="49"/>
      <c r="CD46" s="49"/>
      <c r="CE46" s="45">
        <f t="shared" si="174"/>
        <v>7119.99</v>
      </c>
    </row>
    <row r="47" spans="1:83" s="88" customFormat="1" ht="15.75" customHeight="1" thickBot="1">
      <c r="A47" s="34" t="s">
        <v>143</v>
      </c>
      <c r="B47" s="16">
        <v>2240</v>
      </c>
      <c r="C47" s="49"/>
      <c r="D47" s="49"/>
      <c r="E47" s="121"/>
      <c r="F47" s="45">
        <f t="shared" si="163"/>
        <v>0</v>
      </c>
      <c r="H47" s="34" t="s">
        <v>143</v>
      </c>
      <c r="I47" s="16">
        <v>2240</v>
      </c>
      <c r="J47" s="50">
        <f t="shared" si="154"/>
        <v>0</v>
      </c>
      <c r="K47" s="49"/>
      <c r="L47" s="121"/>
      <c r="M47" s="45">
        <f t="shared" si="164"/>
        <v>0</v>
      </c>
      <c r="O47" s="34" t="s">
        <v>143</v>
      </c>
      <c r="P47" s="16">
        <v>2240</v>
      </c>
      <c r="Q47" s="50">
        <f t="shared" si="129"/>
        <v>0</v>
      </c>
      <c r="R47" s="49"/>
      <c r="S47" s="121"/>
      <c r="T47" s="45">
        <f t="shared" si="165"/>
        <v>0</v>
      </c>
      <c r="V47" s="34" t="s">
        <v>143</v>
      </c>
      <c r="W47" s="16">
        <v>2240</v>
      </c>
      <c r="X47" s="50">
        <f t="shared" si="155"/>
        <v>0</v>
      </c>
      <c r="Y47" s="49"/>
      <c r="Z47" s="121"/>
      <c r="AA47" s="45">
        <f t="shared" si="166"/>
        <v>0</v>
      </c>
      <c r="AC47" s="34" t="s">
        <v>143</v>
      </c>
      <c r="AD47" s="16">
        <v>2240</v>
      </c>
      <c r="AE47" s="50">
        <f t="shared" si="156"/>
        <v>0</v>
      </c>
      <c r="AF47" s="49"/>
      <c r="AG47" s="121"/>
      <c r="AH47" s="45">
        <f t="shared" si="167"/>
        <v>0</v>
      </c>
      <c r="AJ47" s="34" t="s">
        <v>143</v>
      </c>
      <c r="AK47" s="16">
        <v>2240</v>
      </c>
      <c r="AL47" s="50">
        <f t="shared" si="157"/>
        <v>0</v>
      </c>
      <c r="AM47" s="49"/>
      <c r="AN47" s="121"/>
      <c r="AO47" s="45">
        <f t="shared" si="168"/>
        <v>0</v>
      </c>
      <c r="AQ47" s="34" t="s">
        <v>143</v>
      </c>
      <c r="AR47" s="16">
        <v>2240</v>
      </c>
      <c r="AS47" s="50">
        <f t="shared" si="130"/>
        <v>0</v>
      </c>
      <c r="AT47" s="49"/>
      <c r="AU47" s="121"/>
      <c r="AV47" s="45">
        <f t="shared" si="169"/>
        <v>0</v>
      </c>
      <c r="AX47" s="34" t="s">
        <v>143</v>
      </c>
      <c r="AY47" s="16">
        <v>2240</v>
      </c>
      <c r="AZ47" s="50">
        <f t="shared" si="158"/>
        <v>0</v>
      </c>
      <c r="BA47" s="49"/>
      <c r="BB47" s="49"/>
      <c r="BC47" s="45">
        <f t="shared" si="170"/>
        <v>0</v>
      </c>
      <c r="BE47" s="34" t="s">
        <v>143</v>
      </c>
      <c r="BF47" s="16">
        <v>2240</v>
      </c>
      <c r="BG47" s="50">
        <f t="shared" si="159"/>
        <v>0</v>
      </c>
      <c r="BH47" s="49"/>
      <c r="BI47" s="49"/>
      <c r="BJ47" s="45">
        <f t="shared" si="171"/>
        <v>0</v>
      </c>
      <c r="BL47" s="34" t="s">
        <v>143</v>
      </c>
      <c r="BM47" s="16">
        <v>2240</v>
      </c>
      <c r="BN47" s="50">
        <f t="shared" si="160"/>
        <v>0</v>
      </c>
      <c r="BO47" s="49"/>
      <c r="BP47" s="49"/>
      <c r="BQ47" s="45">
        <f t="shared" si="172"/>
        <v>0</v>
      </c>
      <c r="BS47" s="34" t="s">
        <v>143</v>
      </c>
      <c r="BT47" s="16">
        <v>2240</v>
      </c>
      <c r="BU47" s="50">
        <f t="shared" si="161"/>
        <v>0</v>
      </c>
      <c r="BV47" s="49"/>
      <c r="BW47" s="49"/>
      <c r="BX47" s="45">
        <f t="shared" si="173"/>
        <v>0</v>
      </c>
      <c r="BZ47" s="34" t="s">
        <v>143</v>
      </c>
      <c r="CA47" s="16">
        <v>2240</v>
      </c>
      <c r="CB47" s="50">
        <f t="shared" si="162"/>
        <v>0</v>
      </c>
      <c r="CC47" s="49"/>
      <c r="CD47" s="49"/>
      <c r="CE47" s="45">
        <f t="shared" si="174"/>
        <v>0</v>
      </c>
    </row>
    <row r="48" spans="1:83" s="88" customFormat="1" ht="15.75" customHeight="1" thickBot="1">
      <c r="A48" s="34" t="s">
        <v>144</v>
      </c>
      <c r="B48" s="16">
        <v>2240</v>
      </c>
      <c r="C48" s="49"/>
      <c r="D48" s="49"/>
      <c r="E48" s="121"/>
      <c r="F48" s="45">
        <f t="shared" si="163"/>
        <v>0</v>
      </c>
      <c r="H48" s="34" t="s">
        <v>144</v>
      </c>
      <c r="I48" s="16">
        <v>2240</v>
      </c>
      <c r="J48" s="50">
        <f t="shared" si="154"/>
        <v>0</v>
      </c>
      <c r="K48" s="49"/>
      <c r="L48" s="121"/>
      <c r="M48" s="45">
        <f t="shared" si="164"/>
        <v>0</v>
      </c>
      <c r="O48" s="34" t="s">
        <v>144</v>
      </c>
      <c r="P48" s="16">
        <v>2240</v>
      </c>
      <c r="Q48" s="50">
        <f t="shared" si="129"/>
        <v>0</v>
      </c>
      <c r="R48" s="49"/>
      <c r="S48" s="121"/>
      <c r="T48" s="45">
        <f t="shared" si="165"/>
        <v>0</v>
      </c>
      <c r="V48" s="34" t="s">
        <v>144</v>
      </c>
      <c r="W48" s="16">
        <v>2240</v>
      </c>
      <c r="X48" s="50">
        <f t="shared" si="155"/>
        <v>0</v>
      </c>
      <c r="Y48" s="49"/>
      <c r="Z48" s="121"/>
      <c r="AA48" s="45">
        <f t="shared" si="166"/>
        <v>0</v>
      </c>
      <c r="AC48" s="34" t="s">
        <v>144</v>
      </c>
      <c r="AD48" s="16">
        <v>2240</v>
      </c>
      <c r="AE48" s="50">
        <f t="shared" si="156"/>
        <v>0</v>
      </c>
      <c r="AF48" s="49"/>
      <c r="AG48" s="121"/>
      <c r="AH48" s="45">
        <f t="shared" si="167"/>
        <v>0</v>
      </c>
      <c r="AJ48" s="34" t="s">
        <v>144</v>
      </c>
      <c r="AK48" s="16">
        <v>2240</v>
      </c>
      <c r="AL48" s="50">
        <f t="shared" si="157"/>
        <v>0</v>
      </c>
      <c r="AM48" s="49"/>
      <c r="AN48" s="121"/>
      <c r="AO48" s="45">
        <f t="shared" si="168"/>
        <v>0</v>
      </c>
      <c r="AQ48" s="34" t="s">
        <v>144</v>
      </c>
      <c r="AR48" s="16">
        <v>2240</v>
      </c>
      <c r="AS48" s="50">
        <f t="shared" si="130"/>
        <v>0</v>
      </c>
      <c r="AT48" s="49"/>
      <c r="AU48" s="121"/>
      <c r="AV48" s="45">
        <f t="shared" si="169"/>
        <v>0</v>
      </c>
      <c r="AX48" s="34" t="s">
        <v>144</v>
      </c>
      <c r="AY48" s="16">
        <v>2240</v>
      </c>
      <c r="AZ48" s="50">
        <f t="shared" si="158"/>
        <v>0</v>
      </c>
      <c r="BA48" s="49"/>
      <c r="BB48" s="49"/>
      <c r="BC48" s="45">
        <f t="shared" si="170"/>
        <v>0</v>
      </c>
      <c r="BE48" s="34" t="s">
        <v>144</v>
      </c>
      <c r="BF48" s="16">
        <v>2240</v>
      </c>
      <c r="BG48" s="50">
        <f t="shared" si="159"/>
        <v>0</v>
      </c>
      <c r="BH48" s="49"/>
      <c r="BI48" s="49"/>
      <c r="BJ48" s="45">
        <f t="shared" si="171"/>
        <v>0</v>
      </c>
      <c r="BL48" s="34" t="s">
        <v>144</v>
      </c>
      <c r="BM48" s="16">
        <v>2240</v>
      </c>
      <c r="BN48" s="50">
        <f t="shared" si="160"/>
        <v>0</v>
      </c>
      <c r="BO48" s="49"/>
      <c r="BP48" s="49"/>
      <c r="BQ48" s="45">
        <f t="shared" si="172"/>
        <v>0</v>
      </c>
      <c r="BS48" s="34" t="s">
        <v>144</v>
      </c>
      <c r="BT48" s="16">
        <v>2240</v>
      </c>
      <c r="BU48" s="50">
        <f t="shared" si="161"/>
        <v>0</v>
      </c>
      <c r="BV48" s="49"/>
      <c r="BW48" s="49"/>
      <c r="BX48" s="45">
        <f t="shared" si="173"/>
        <v>0</v>
      </c>
      <c r="BZ48" s="34" t="s">
        <v>144</v>
      </c>
      <c r="CA48" s="16">
        <v>2240</v>
      </c>
      <c r="CB48" s="50">
        <f t="shared" si="162"/>
        <v>0</v>
      </c>
      <c r="CC48" s="49"/>
      <c r="CD48" s="49"/>
      <c r="CE48" s="45">
        <f t="shared" si="174"/>
        <v>0</v>
      </c>
    </row>
    <row r="49" spans="1:83" s="88" customFormat="1" ht="15.75" customHeight="1" thickBot="1">
      <c r="A49" s="89" t="s">
        <v>146</v>
      </c>
      <c r="B49" s="23">
        <v>2240</v>
      </c>
      <c r="C49" s="49"/>
      <c r="D49" s="49"/>
      <c r="E49" s="121"/>
      <c r="F49" s="45">
        <f t="shared" si="163"/>
        <v>0</v>
      </c>
      <c r="H49" s="89" t="s">
        <v>146</v>
      </c>
      <c r="I49" s="23">
        <v>2240</v>
      </c>
      <c r="J49" s="50">
        <f t="shared" si="154"/>
        <v>0</v>
      </c>
      <c r="K49" s="49"/>
      <c r="L49" s="121"/>
      <c r="M49" s="45">
        <f t="shared" si="164"/>
        <v>0</v>
      </c>
      <c r="O49" s="89" t="s">
        <v>146</v>
      </c>
      <c r="P49" s="23">
        <v>2240</v>
      </c>
      <c r="Q49" s="50">
        <f t="shared" si="129"/>
        <v>0</v>
      </c>
      <c r="R49" s="49"/>
      <c r="S49" s="121"/>
      <c r="T49" s="45">
        <f t="shared" si="165"/>
        <v>0</v>
      </c>
      <c r="V49" s="89" t="s">
        <v>146</v>
      </c>
      <c r="W49" s="23">
        <v>2240</v>
      </c>
      <c r="X49" s="50">
        <f t="shared" si="155"/>
        <v>0</v>
      </c>
      <c r="Y49" s="49"/>
      <c r="Z49" s="121"/>
      <c r="AA49" s="45">
        <f t="shared" si="166"/>
        <v>0</v>
      </c>
      <c r="AC49" s="89" t="s">
        <v>146</v>
      </c>
      <c r="AD49" s="23">
        <v>2240</v>
      </c>
      <c r="AE49" s="50">
        <f t="shared" si="156"/>
        <v>0</v>
      </c>
      <c r="AF49" s="49"/>
      <c r="AG49" s="121"/>
      <c r="AH49" s="45">
        <f t="shared" si="167"/>
        <v>0</v>
      </c>
      <c r="AJ49" s="89" t="s">
        <v>146</v>
      </c>
      <c r="AK49" s="23">
        <v>2240</v>
      </c>
      <c r="AL49" s="50">
        <f t="shared" si="157"/>
        <v>0</v>
      </c>
      <c r="AM49" s="49"/>
      <c r="AN49" s="121"/>
      <c r="AO49" s="45">
        <f t="shared" si="168"/>
        <v>0</v>
      </c>
      <c r="AQ49" s="89" t="s">
        <v>146</v>
      </c>
      <c r="AR49" s="23">
        <v>2240</v>
      </c>
      <c r="AS49" s="50">
        <f t="shared" si="130"/>
        <v>0</v>
      </c>
      <c r="AT49" s="49"/>
      <c r="AU49" s="121"/>
      <c r="AV49" s="45">
        <f t="shared" si="169"/>
        <v>0</v>
      </c>
      <c r="AX49" s="89" t="s">
        <v>146</v>
      </c>
      <c r="AY49" s="23">
        <v>2240</v>
      </c>
      <c r="AZ49" s="50">
        <f t="shared" si="158"/>
        <v>0</v>
      </c>
      <c r="BA49" s="49"/>
      <c r="BB49" s="49"/>
      <c r="BC49" s="45">
        <f t="shared" si="170"/>
        <v>0</v>
      </c>
      <c r="BE49" s="89" t="s">
        <v>146</v>
      </c>
      <c r="BF49" s="23">
        <v>2240</v>
      </c>
      <c r="BG49" s="50">
        <f t="shared" si="159"/>
        <v>0</v>
      </c>
      <c r="BH49" s="49"/>
      <c r="BI49" s="49"/>
      <c r="BJ49" s="45">
        <f t="shared" si="171"/>
        <v>0</v>
      </c>
      <c r="BL49" s="89" t="s">
        <v>146</v>
      </c>
      <c r="BM49" s="23">
        <v>2240</v>
      </c>
      <c r="BN49" s="50">
        <f t="shared" si="160"/>
        <v>0</v>
      </c>
      <c r="BO49" s="49"/>
      <c r="BP49" s="49"/>
      <c r="BQ49" s="45">
        <f t="shared" si="172"/>
        <v>0</v>
      </c>
      <c r="BS49" s="89" t="s">
        <v>146</v>
      </c>
      <c r="BT49" s="23">
        <v>2240</v>
      </c>
      <c r="BU49" s="50">
        <f t="shared" si="161"/>
        <v>0</v>
      </c>
      <c r="BV49" s="49"/>
      <c r="BW49" s="49"/>
      <c r="BX49" s="45">
        <f t="shared" si="173"/>
        <v>0</v>
      </c>
      <c r="BZ49" s="89" t="s">
        <v>146</v>
      </c>
      <c r="CA49" s="23">
        <v>2240</v>
      </c>
      <c r="CB49" s="50">
        <f t="shared" si="162"/>
        <v>0</v>
      </c>
      <c r="CC49" s="49"/>
      <c r="CD49" s="49"/>
      <c r="CE49" s="45">
        <f t="shared" si="174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63"/>
        <v>0</v>
      </c>
      <c r="H50" s="21" t="s">
        <v>34</v>
      </c>
      <c r="I50" s="16">
        <v>2240</v>
      </c>
      <c r="J50" s="50">
        <f t="shared" si="154"/>
        <v>0</v>
      </c>
      <c r="K50" s="48"/>
      <c r="L50" s="121"/>
      <c r="M50" s="45">
        <f t="shared" si="164"/>
        <v>0</v>
      </c>
      <c r="O50" s="21" t="s">
        <v>34</v>
      </c>
      <c r="P50" s="16">
        <v>2240</v>
      </c>
      <c r="Q50" s="50">
        <f t="shared" si="129"/>
        <v>0</v>
      </c>
      <c r="R50" s="48"/>
      <c r="S50" s="121"/>
      <c r="T50" s="45">
        <f t="shared" si="165"/>
        <v>0</v>
      </c>
      <c r="U50" s="28"/>
      <c r="V50" s="21" t="s">
        <v>34</v>
      </c>
      <c r="W50" s="16">
        <v>2240</v>
      </c>
      <c r="X50" s="50">
        <f t="shared" si="155"/>
        <v>0</v>
      </c>
      <c r="Y50" s="48"/>
      <c r="Z50" s="121"/>
      <c r="AA50" s="45">
        <f t="shared" si="166"/>
        <v>0</v>
      </c>
      <c r="AB50" s="28"/>
      <c r="AC50" s="21" t="s">
        <v>34</v>
      </c>
      <c r="AD50" s="16">
        <v>2240</v>
      </c>
      <c r="AE50" s="50">
        <f t="shared" si="156"/>
        <v>0</v>
      </c>
      <c r="AF50" s="48"/>
      <c r="AG50" s="121"/>
      <c r="AH50" s="45">
        <f t="shared" si="167"/>
        <v>0</v>
      </c>
      <c r="AJ50" s="21" t="s">
        <v>34</v>
      </c>
      <c r="AK50" s="16">
        <v>2240</v>
      </c>
      <c r="AL50" s="50">
        <f t="shared" si="157"/>
        <v>0</v>
      </c>
      <c r="AM50" s="48"/>
      <c r="AN50" s="121"/>
      <c r="AO50" s="45">
        <f t="shared" si="168"/>
        <v>0</v>
      </c>
      <c r="AQ50" s="21" t="s">
        <v>34</v>
      </c>
      <c r="AR50" s="16">
        <v>2240</v>
      </c>
      <c r="AS50" s="50">
        <f t="shared" si="130"/>
        <v>0</v>
      </c>
      <c r="AT50" s="48"/>
      <c r="AU50" s="121"/>
      <c r="AV50" s="45">
        <f t="shared" si="169"/>
        <v>0</v>
      </c>
      <c r="AX50" s="21" t="s">
        <v>34</v>
      </c>
      <c r="AY50" s="16">
        <v>2240</v>
      </c>
      <c r="AZ50" s="50">
        <f t="shared" si="158"/>
        <v>0</v>
      </c>
      <c r="BA50" s="48"/>
      <c r="BB50" s="48"/>
      <c r="BC50" s="45">
        <f t="shared" si="170"/>
        <v>0</v>
      </c>
      <c r="BE50" s="21" t="s">
        <v>34</v>
      </c>
      <c r="BF50" s="16">
        <v>2240</v>
      </c>
      <c r="BG50" s="50">
        <f t="shared" si="159"/>
        <v>0</v>
      </c>
      <c r="BH50" s="48"/>
      <c r="BI50" s="48"/>
      <c r="BJ50" s="45">
        <f t="shared" si="171"/>
        <v>0</v>
      </c>
      <c r="BL50" s="21" t="s">
        <v>34</v>
      </c>
      <c r="BM50" s="16">
        <v>2240</v>
      </c>
      <c r="BN50" s="50">
        <f t="shared" si="160"/>
        <v>0</v>
      </c>
      <c r="BO50" s="48"/>
      <c r="BP50" s="48"/>
      <c r="BQ50" s="45">
        <f t="shared" si="172"/>
        <v>0</v>
      </c>
      <c r="BS50" s="21" t="s">
        <v>34</v>
      </c>
      <c r="BT50" s="16">
        <v>2240</v>
      </c>
      <c r="BU50" s="50">
        <f t="shared" si="161"/>
        <v>0</v>
      </c>
      <c r="BV50" s="48"/>
      <c r="BW50" s="48"/>
      <c r="BX50" s="45">
        <f t="shared" si="173"/>
        <v>0</v>
      </c>
      <c r="BZ50" s="21" t="s">
        <v>34</v>
      </c>
      <c r="CA50" s="16">
        <v>2240</v>
      </c>
      <c r="CB50" s="50">
        <f t="shared" si="162"/>
        <v>0</v>
      </c>
      <c r="CC50" s="48"/>
      <c r="CD50" s="48"/>
      <c r="CE50" s="45">
        <f t="shared" si="174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719728</v>
      </c>
      <c r="D51" s="47">
        <f>SUM(D52:D56)</f>
        <v>0</v>
      </c>
      <c r="E51" s="120">
        <f>SUM(E52:E56)</f>
        <v>3120.47</v>
      </c>
      <c r="F51" s="47">
        <f t="shared" ref="F51" si="175">C51+D51-E51</f>
        <v>716607.53</v>
      </c>
      <c r="H51" s="29" t="s">
        <v>50</v>
      </c>
      <c r="I51" s="30">
        <v>2270</v>
      </c>
      <c r="J51" s="47">
        <f>SUM(J52:J56)</f>
        <v>716607.53</v>
      </c>
      <c r="K51" s="47">
        <f>SUM(K52:K56)</f>
        <v>0</v>
      </c>
      <c r="L51" s="120">
        <f>SUM(L52:L56)</f>
        <v>124969.83</v>
      </c>
      <c r="M51" s="47">
        <f t="shared" ref="M51" si="176">J51+K51-L51</f>
        <v>591637.70000000007</v>
      </c>
      <c r="O51" s="29" t="s">
        <v>50</v>
      </c>
      <c r="P51" s="30">
        <v>2270</v>
      </c>
      <c r="Q51" s="47">
        <f>SUM(Q52:Q56)</f>
        <v>591637.69999999995</v>
      </c>
      <c r="R51" s="47">
        <f>SUM(R52:R56)</f>
        <v>0</v>
      </c>
      <c r="S51" s="120">
        <f>SUM(S52:S56)</f>
        <v>3120.47</v>
      </c>
      <c r="T51" s="47">
        <f t="shared" ref="T51" si="177">Q51+R51-S51</f>
        <v>588517.23</v>
      </c>
      <c r="V51" s="29" t="s">
        <v>50</v>
      </c>
      <c r="W51" s="30">
        <v>2270</v>
      </c>
      <c r="X51" s="47">
        <f>SUM(X52:X56)</f>
        <v>588517.23</v>
      </c>
      <c r="Y51" s="47">
        <f>SUM(Y52:Y56)</f>
        <v>0</v>
      </c>
      <c r="Z51" s="120">
        <f>SUM(Z52:Z56)</f>
        <v>124969.83</v>
      </c>
      <c r="AA51" s="47">
        <f t="shared" ref="AA51" si="178">X51+Y51-Z51</f>
        <v>463547.39999999997</v>
      </c>
      <c r="AC51" s="29" t="s">
        <v>50</v>
      </c>
      <c r="AD51" s="30">
        <v>2270</v>
      </c>
      <c r="AE51" s="47">
        <f>SUM(AE52:AE56)</f>
        <v>463547.4</v>
      </c>
      <c r="AF51" s="47">
        <f>SUM(AF52:AF56)</f>
        <v>0</v>
      </c>
      <c r="AG51" s="120">
        <f>SUM(AG52:AG56)</f>
        <v>114406.40999999999</v>
      </c>
      <c r="AH51" s="47">
        <f t="shared" ref="AH51" si="179">AE51+AF51-AG51</f>
        <v>349140.99000000005</v>
      </c>
      <c r="AJ51" s="29" t="s">
        <v>50</v>
      </c>
      <c r="AK51" s="30">
        <v>2270</v>
      </c>
      <c r="AL51" s="47">
        <f>SUM(AL52:AL56)</f>
        <v>349140.99</v>
      </c>
      <c r="AM51" s="47">
        <f>SUM(AM52:AM56)</f>
        <v>0</v>
      </c>
      <c r="AN51" s="120">
        <f>SUM(AN52:AN56)</f>
        <v>8973.7999999999993</v>
      </c>
      <c r="AO51" s="47">
        <f t="shared" ref="AO51" si="180">AL51+AM51-AN51</f>
        <v>340167.19</v>
      </c>
      <c r="AQ51" s="29" t="s">
        <v>50</v>
      </c>
      <c r="AR51" s="30">
        <v>2270</v>
      </c>
      <c r="AS51" s="47">
        <f>SUM(AS52:AS56)</f>
        <v>340167.18999999994</v>
      </c>
      <c r="AT51" s="47">
        <f>SUM(AT52:AT56)</f>
        <v>0</v>
      </c>
      <c r="AU51" s="120">
        <f>SUM(AU52:AU56)</f>
        <v>1494.65</v>
      </c>
      <c r="AV51" s="47">
        <f t="shared" ref="AV51" si="181">AS51+AT51-AU51</f>
        <v>338672.53999999992</v>
      </c>
      <c r="AX51" s="29" t="s">
        <v>50</v>
      </c>
      <c r="AY51" s="30">
        <v>2270</v>
      </c>
      <c r="AZ51" s="47">
        <f>SUM(AZ52:AZ56)</f>
        <v>338672.54</v>
      </c>
      <c r="BA51" s="47">
        <f>SUM(BA52:BA56)</f>
        <v>0</v>
      </c>
      <c r="BB51" s="47">
        <f>SUM(BB52:BB56)</f>
        <v>0</v>
      </c>
      <c r="BC51" s="47">
        <f t="shared" ref="BC51" si="182">AZ51+BA51-BB51</f>
        <v>338672.54</v>
      </c>
      <c r="BE51" s="29" t="s">
        <v>50</v>
      </c>
      <c r="BF51" s="30">
        <v>2270</v>
      </c>
      <c r="BG51" s="47">
        <f>SUM(BG52:BG56)</f>
        <v>338672.54</v>
      </c>
      <c r="BH51" s="47">
        <f>SUM(BH52:BH56)</f>
        <v>0</v>
      </c>
      <c r="BI51" s="47">
        <f>SUM(BI52:BI56)</f>
        <v>0</v>
      </c>
      <c r="BJ51" s="47">
        <f t="shared" ref="BJ51" si="183">BG51+BH51-BI51</f>
        <v>338672.54</v>
      </c>
      <c r="BL51" s="29" t="s">
        <v>50</v>
      </c>
      <c r="BM51" s="30">
        <v>2270</v>
      </c>
      <c r="BN51" s="47">
        <f>SUM(BN52:BN56)</f>
        <v>338672.54</v>
      </c>
      <c r="BO51" s="47">
        <f>SUM(BO52:BO56)</f>
        <v>0</v>
      </c>
      <c r="BP51" s="47">
        <f>SUM(BP52:BP56)</f>
        <v>0</v>
      </c>
      <c r="BQ51" s="47">
        <f t="shared" ref="BQ51" si="184">BN51+BO51-BP51</f>
        <v>338672.54</v>
      </c>
      <c r="BS51" s="29" t="s">
        <v>50</v>
      </c>
      <c r="BT51" s="30">
        <v>2270</v>
      </c>
      <c r="BU51" s="47">
        <f>SUM(BU52:BU56)</f>
        <v>338672.54</v>
      </c>
      <c r="BV51" s="47">
        <f>SUM(BV52:BV56)</f>
        <v>0</v>
      </c>
      <c r="BW51" s="47">
        <f>SUM(BW52:BW56)</f>
        <v>0</v>
      </c>
      <c r="BX51" s="47">
        <f t="shared" ref="BX51" si="185">BU51+BV51-BW51</f>
        <v>338672.54</v>
      </c>
      <c r="BZ51" s="29" t="s">
        <v>50</v>
      </c>
      <c r="CA51" s="30">
        <v>2270</v>
      </c>
      <c r="CB51" s="47">
        <f>SUM(CB52:CB56)</f>
        <v>338672.54</v>
      </c>
      <c r="CC51" s="47">
        <f>SUM(CC52:CC56)</f>
        <v>0</v>
      </c>
      <c r="CD51" s="47">
        <f>SUM(CD52:CD56)</f>
        <v>0</v>
      </c>
      <c r="CE51" s="47">
        <f t="shared" ref="CE51" si="186">CB51+CC51-CD51</f>
        <v>338672.54</v>
      </c>
    </row>
    <row r="52" spans="1:83" s="27" customFormat="1" ht="15.75" customHeight="1" thickBot="1">
      <c r="A52" s="21" t="s">
        <v>38</v>
      </c>
      <c r="B52" s="16">
        <v>2271</v>
      </c>
      <c r="C52" s="50">
        <v>411392</v>
      </c>
      <c r="D52" s="50"/>
      <c r="E52" s="119"/>
      <c r="F52" s="45">
        <f t="shared" ref="F52:F66" si="187">C52+D52-E52</f>
        <v>411392</v>
      </c>
      <c r="H52" s="21" t="s">
        <v>38</v>
      </c>
      <c r="I52" s="16">
        <v>2271</v>
      </c>
      <c r="J52" s="50">
        <f t="shared" ref="J52:J61" si="188">F52</f>
        <v>411392</v>
      </c>
      <c r="K52" s="50"/>
      <c r="L52" s="119">
        <v>110295.67</v>
      </c>
      <c r="M52" s="45">
        <f t="shared" ref="M52:M66" si="189">J52+K52-L52</f>
        <v>301096.33</v>
      </c>
      <c r="O52" s="21" t="s">
        <v>38</v>
      </c>
      <c r="P52" s="16">
        <v>2271</v>
      </c>
      <c r="Q52" s="50">
        <f t="shared" ref="Q52:Q61" si="190">M52</f>
        <v>301096.33</v>
      </c>
      <c r="R52" s="50"/>
      <c r="S52" s="119"/>
      <c r="T52" s="45">
        <f t="shared" ref="T52:T66" si="191">Q52+R52-S52</f>
        <v>301096.33</v>
      </c>
      <c r="U52" s="28"/>
      <c r="V52" s="21" t="s">
        <v>38</v>
      </c>
      <c r="W52" s="16">
        <v>2271</v>
      </c>
      <c r="X52" s="50">
        <f t="shared" ref="X52:X61" si="192">T52</f>
        <v>301096.33</v>
      </c>
      <c r="Y52" s="50"/>
      <c r="Z52" s="119">
        <v>110295.67</v>
      </c>
      <c r="AA52" s="45">
        <f t="shared" ref="AA52:AA66" si="193">X52+Y52-Z52</f>
        <v>190800.66000000003</v>
      </c>
      <c r="AB52" s="28"/>
      <c r="AC52" s="21" t="s">
        <v>38</v>
      </c>
      <c r="AD52" s="16">
        <v>2271</v>
      </c>
      <c r="AE52" s="50">
        <f t="shared" ref="AE52:AE61" si="194">AA52</f>
        <v>190800.66000000003</v>
      </c>
      <c r="AF52" s="50"/>
      <c r="AG52" s="119">
        <v>89675.199999999997</v>
      </c>
      <c r="AH52" s="45">
        <f t="shared" ref="AH52:AH66" si="195">AE52+AF52-AG52</f>
        <v>101125.46000000004</v>
      </c>
      <c r="AJ52" s="21" t="s">
        <v>38</v>
      </c>
      <c r="AK52" s="16">
        <v>2271</v>
      </c>
      <c r="AL52" s="50">
        <f t="shared" ref="AL52:AL61" si="196">AH52</f>
        <v>101125.46000000004</v>
      </c>
      <c r="AM52" s="50"/>
      <c r="AN52" s="119"/>
      <c r="AO52" s="45">
        <f t="shared" ref="AO52:AO66" si="197">AL52+AM52-AN52</f>
        <v>101125.46000000004</v>
      </c>
      <c r="AQ52" s="21" t="s">
        <v>38</v>
      </c>
      <c r="AR52" s="16">
        <v>2271</v>
      </c>
      <c r="AS52" s="50">
        <f t="shared" ref="AS52:AS61" si="198">AO52</f>
        <v>101125.46000000004</v>
      </c>
      <c r="AT52" s="50"/>
      <c r="AU52" s="119"/>
      <c r="AV52" s="45">
        <f t="shared" ref="AV52:AV66" si="199">AS52+AT52-AU52</f>
        <v>101125.46000000004</v>
      </c>
      <c r="AX52" s="21" t="s">
        <v>38</v>
      </c>
      <c r="AY52" s="16">
        <v>2271</v>
      </c>
      <c r="AZ52" s="50">
        <f t="shared" ref="AZ52:AZ61" si="200">AV52</f>
        <v>101125.46000000004</v>
      </c>
      <c r="BA52" s="50"/>
      <c r="BB52" s="50"/>
      <c r="BC52" s="45">
        <f t="shared" ref="BC52:BC66" si="201">AZ52+BA52-BB52</f>
        <v>101125.46000000004</v>
      </c>
      <c r="BE52" s="21" t="s">
        <v>38</v>
      </c>
      <c r="BF52" s="16">
        <v>2271</v>
      </c>
      <c r="BG52" s="50">
        <f t="shared" ref="BG52:BG61" si="202">BC52</f>
        <v>101125.46000000004</v>
      </c>
      <c r="BH52" s="50"/>
      <c r="BI52" s="50"/>
      <c r="BJ52" s="45">
        <f t="shared" ref="BJ52:BJ66" si="203">BG52+BH52-BI52</f>
        <v>101125.46000000004</v>
      </c>
      <c r="BL52" s="21" t="s">
        <v>38</v>
      </c>
      <c r="BM52" s="16">
        <v>2271</v>
      </c>
      <c r="BN52" s="50">
        <f t="shared" ref="BN52:BN61" si="204">BJ52</f>
        <v>101125.46000000004</v>
      </c>
      <c r="BO52" s="50"/>
      <c r="BP52" s="50"/>
      <c r="BQ52" s="45">
        <f t="shared" ref="BQ52:BQ66" si="205">BN52+BO52-BP52</f>
        <v>101125.46000000004</v>
      </c>
      <c r="BS52" s="21" t="s">
        <v>38</v>
      </c>
      <c r="BT52" s="16">
        <v>2271</v>
      </c>
      <c r="BU52" s="50">
        <f t="shared" ref="BU52:BU61" si="206">BQ52</f>
        <v>101125.46000000004</v>
      </c>
      <c r="BV52" s="50"/>
      <c r="BW52" s="50"/>
      <c r="BX52" s="45">
        <f t="shared" ref="BX52:BX66" si="207">BU52+BV52-BW52</f>
        <v>101125.46000000004</v>
      </c>
      <c r="BZ52" s="21" t="s">
        <v>38</v>
      </c>
      <c r="CA52" s="16">
        <v>2271</v>
      </c>
      <c r="CB52" s="50">
        <f t="shared" ref="CB52:CB61" si="208">BX52</f>
        <v>101125.46000000004</v>
      </c>
      <c r="CC52" s="50"/>
      <c r="CD52" s="50"/>
      <c r="CE52" s="45">
        <f t="shared" ref="CE52:CE66" si="209">CB52+CC52-CD52</f>
        <v>101125.46000000004</v>
      </c>
    </row>
    <row r="53" spans="1:83" s="27" customFormat="1" ht="15.75" customHeight="1" thickBot="1">
      <c r="A53" s="21" t="s">
        <v>39</v>
      </c>
      <c r="B53" s="16">
        <v>2272</v>
      </c>
      <c r="C53" s="50">
        <v>37274</v>
      </c>
      <c r="D53" s="50"/>
      <c r="E53" s="119">
        <v>3120.47</v>
      </c>
      <c r="F53" s="45">
        <f t="shared" si="187"/>
        <v>34153.53</v>
      </c>
      <c r="H53" s="21" t="s">
        <v>39</v>
      </c>
      <c r="I53" s="16">
        <v>2272</v>
      </c>
      <c r="J53" s="50">
        <f t="shared" si="188"/>
        <v>34153.53</v>
      </c>
      <c r="K53" s="50"/>
      <c r="L53" s="119">
        <v>2063.02</v>
      </c>
      <c r="M53" s="45">
        <f t="shared" si="189"/>
        <v>32090.51</v>
      </c>
      <c r="O53" s="21" t="s">
        <v>39</v>
      </c>
      <c r="P53" s="16">
        <v>2272</v>
      </c>
      <c r="Q53" s="50">
        <f t="shared" si="190"/>
        <v>32090.51</v>
      </c>
      <c r="R53" s="50"/>
      <c r="S53" s="119">
        <v>3120.47</v>
      </c>
      <c r="T53" s="45">
        <f t="shared" si="191"/>
        <v>28970.039999999997</v>
      </c>
      <c r="U53" s="28"/>
      <c r="V53" s="21" t="s">
        <v>39</v>
      </c>
      <c r="W53" s="16">
        <v>2272</v>
      </c>
      <c r="X53" s="50">
        <f t="shared" si="192"/>
        <v>28970.039999999997</v>
      </c>
      <c r="Y53" s="50"/>
      <c r="Z53" s="119">
        <v>2063.02</v>
      </c>
      <c r="AA53" s="45">
        <f t="shared" si="193"/>
        <v>26907.019999999997</v>
      </c>
      <c r="AB53" s="28"/>
      <c r="AC53" s="21" t="s">
        <v>39</v>
      </c>
      <c r="AD53" s="16">
        <v>2272</v>
      </c>
      <c r="AE53" s="50">
        <f t="shared" si="194"/>
        <v>26907.019999999997</v>
      </c>
      <c r="AF53" s="50"/>
      <c r="AG53" s="119">
        <v>24.97</v>
      </c>
      <c r="AH53" s="45">
        <f t="shared" si="195"/>
        <v>26882.049999999996</v>
      </c>
      <c r="AJ53" s="21" t="s">
        <v>39</v>
      </c>
      <c r="AK53" s="16">
        <v>2272</v>
      </c>
      <c r="AL53" s="50">
        <f t="shared" si="196"/>
        <v>26882.049999999996</v>
      </c>
      <c r="AM53" s="50"/>
      <c r="AN53" s="119">
        <v>1590.92</v>
      </c>
      <c r="AO53" s="45">
        <f t="shared" si="197"/>
        <v>25291.129999999997</v>
      </c>
      <c r="AQ53" s="21" t="s">
        <v>39</v>
      </c>
      <c r="AR53" s="16">
        <v>2272</v>
      </c>
      <c r="AS53" s="50">
        <f t="shared" si="198"/>
        <v>25291.129999999997</v>
      </c>
      <c r="AT53" s="50"/>
      <c r="AU53" s="119">
        <v>1494.65</v>
      </c>
      <c r="AV53" s="45">
        <f t="shared" si="199"/>
        <v>23796.479999999996</v>
      </c>
      <c r="AX53" s="21" t="s">
        <v>39</v>
      </c>
      <c r="AY53" s="16">
        <v>2272</v>
      </c>
      <c r="AZ53" s="50">
        <f t="shared" si="200"/>
        <v>23796.479999999996</v>
      </c>
      <c r="BA53" s="50"/>
      <c r="BB53" s="50"/>
      <c r="BC53" s="45">
        <f t="shared" si="201"/>
        <v>23796.479999999996</v>
      </c>
      <c r="BE53" s="21" t="s">
        <v>39</v>
      </c>
      <c r="BF53" s="16">
        <v>2272</v>
      </c>
      <c r="BG53" s="50">
        <f t="shared" si="202"/>
        <v>23796.479999999996</v>
      </c>
      <c r="BH53" s="50"/>
      <c r="BI53" s="50"/>
      <c r="BJ53" s="45">
        <f t="shared" si="203"/>
        <v>23796.479999999996</v>
      </c>
      <c r="BL53" s="21" t="s">
        <v>39</v>
      </c>
      <c r="BM53" s="16">
        <v>2272</v>
      </c>
      <c r="BN53" s="50">
        <f t="shared" si="204"/>
        <v>23796.479999999996</v>
      </c>
      <c r="BO53" s="50"/>
      <c r="BP53" s="50"/>
      <c r="BQ53" s="45">
        <f t="shared" si="205"/>
        <v>23796.479999999996</v>
      </c>
      <c r="BS53" s="21" t="s">
        <v>39</v>
      </c>
      <c r="BT53" s="16">
        <v>2272</v>
      </c>
      <c r="BU53" s="50">
        <f t="shared" si="206"/>
        <v>23796.479999999996</v>
      </c>
      <c r="BV53" s="50"/>
      <c r="BW53" s="50"/>
      <c r="BX53" s="45">
        <f t="shared" si="207"/>
        <v>23796.479999999996</v>
      </c>
      <c r="BZ53" s="21" t="s">
        <v>39</v>
      </c>
      <c r="CA53" s="16">
        <v>2272</v>
      </c>
      <c r="CB53" s="50">
        <f t="shared" si="208"/>
        <v>23796.479999999996</v>
      </c>
      <c r="CC53" s="50"/>
      <c r="CD53" s="50"/>
      <c r="CE53" s="45">
        <f t="shared" si="209"/>
        <v>23796.479999999996</v>
      </c>
    </row>
    <row r="54" spans="1:83" s="27" customFormat="1" ht="15.75" customHeight="1" thickBot="1">
      <c r="A54" s="21" t="s">
        <v>40</v>
      </c>
      <c r="B54" s="16">
        <v>2273</v>
      </c>
      <c r="C54" s="50">
        <v>264877</v>
      </c>
      <c r="D54" s="50"/>
      <c r="E54" s="119"/>
      <c r="F54" s="45">
        <f t="shared" si="187"/>
        <v>264877</v>
      </c>
      <c r="H54" s="21" t="s">
        <v>40</v>
      </c>
      <c r="I54" s="16">
        <v>2273</v>
      </c>
      <c r="J54" s="50">
        <f t="shared" si="188"/>
        <v>264877</v>
      </c>
      <c r="K54" s="50"/>
      <c r="L54" s="119">
        <v>12611.14</v>
      </c>
      <c r="M54" s="45">
        <f t="shared" si="189"/>
        <v>252265.86</v>
      </c>
      <c r="O54" s="21" t="s">
        <v>40</v>
      </c>
      <c r="P54" s="16">
        <v>2273</v>
      </c>
      <c r="Q54" s="50">
        <f t="shared" si="190"/>
        <v>252265.86</v>
      </c>
      <c r="R54" s="50"/>
      <c r="S54" s="119"/>
      <c r="T54" s="45">
        <f t="shared" si="191"/>
        <v>252265.86</v>
      </c>
      <c r="U54" s="28"/>
      <c r="V54" s="21" t="s">
        <v>40</v>
      </c>
      <c r="W54" s="16">
        <v>2273</v>
      </c>
      <c r="X54" s="50">
        <f t="shared" si="192"/>
        <v>252265.86</v>
      </c>
      <c r="Y54" s="50"/>
      <c r="Z54" s="119">
        <v>12611.14</v>
      </c>
      <c r="AA54" s="45">
        <f t="shared" si="193"/>
        <v>239654.71999999997</v>
      </c>
      <c r="AB54" s="28"/>
      <c r="AC54" s="21" t="s">
        <v>40</v>
      </c>
      <c r="AD54" s="16">
        <v>2273</v>
      </c>
      <c r="AE54" s="50">
        <f t="shared" si="194"/>
        <v>239654.71999999997</v>
      </c>
      <c r="AF54" s="50"/>
      <c r="AG54" s="119">
        <v>24276.1</v>
      </c>
      <c r="AH54" s="45">
        <f t="shared" si="195"/>
        <v>215378.61999999997</v>
      </c>
      <c r="AJ54" s="21" t="s">
        <v>40</v>
      </c>
      <c r="AK54" s="16">
        <v>2273</v>
      </c>
      <c r="AL54" s="50">
        <f t="shared" si="196"/>
        <v>215378.61999999997</v>
      </c>
      <c r="AM54" s="50"/>
      <c r="AN54" s="119">
        <v>7164.74</v>
      </c>
      <c r="AO54" s="45">
        <f t="shared" si="197"/>
        <v>208213.87999999998</v>
      </c>
      <c r="AQ54" s="21" t="s">
        <v>40</v>
      </c>
      <c r="AR54" s="16">
        <v>2273</v>
      </c>
      <c r="AS54" s="50">
        <f t="shared" si="198"/>
        <v>208213.87999999998</v>
      </c>
      <c r="AT54" s="50"/>
      <c r="AU54" s="119"/>
      <c r="AV54" s="45">
        <f t="shared" si="199"/>
        <v>208213.87999999998</v>
      </c>
      <c r="AX54" s="21" t="s">
        <v>40</v>
      </c>
      <c r="AY54" s="16">
        <v>2273</v>
      </c>
      <c r="AZ54" s="50">
        <f t="shared" si="200"/>
        <v>208213.87999999998</v>
      </c>
      <c r="BA54" s="50"/>
      <c r="BB54" s="50"/>
      <c r="BC54" s="45">
        <f t="shared" si="201"/>
        <v>208213.87999999998</v>
      </c>
      <c r="BE54" s="21" t="s">
        <v>40</v>
      </c>
      <c r="BF54" s="16">
        <v>2273</v>
      </c>
      <c r="BG54" s="50">
        <f t="shared" si="202"/>
        <v>208213.87999999998</v>
      </c>
      <c r="BH54" s="50"/>
      <c r="BI54" s="50"/>
      <c r="BJ54" s="45">
        <f t="shared" si="203"/>
        <v>208213.87999999998</v>
      </c>
      <c r="BL54" s="21" t="s">
        <v>40</v>
      </c>
      <c r="BM54" s="16">
        <v>2273</v>
      </c>
      <c r="BN54" s="50">
        <f t="shared" si="204"/>
        <v>208213.87999999998</v>
      </c>
      <c r="BO54" s="50"/>
      <c r="BP54" s="50"/>
      <c r="BQ54" s="45">
        <f t="shared" si="205"/>
        <v>208213.87999999998</v>
      </c>
      <c r="BS54" s="21" t="s">
        <v>40</v>
      </c>
      <c r="BT54" s="16">
        <v>2273</v>
      </c>
      <c r="BU54" s="50">
        <f t="shared" si="206"/>
        <v>208213.87999999998</v>
      </c>
      <c r="BV54" s="50"/>
      <c r="BW54" s="50"/>
      <c r="BX54" s="45">
        <f t="shared" si="207"/>
        <v>208213.87999999998</v>
      </c>
      <c r="BZ54" s="21" t="s">
        <v>40</v>
      </c>
      <c r="CA54" s="16">
        <v>2273</v>
      </c>
      <c r="CB54" s="50">
        <f t="shared" si="208"/>
        <v>208213.87999999998</v>
      </c>
      <c r="CC54" s="50"/>
      <c r="CD54" s="50"/>
      <c r="CE54" s="45">
        <f t="shared" si="209"/>
        <v>208213.87999999998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87"/>
        <v>0</v>
      </c>
      <c r="H55" s="21" t="s">
        <v>42</v>
      </c>
      <c r="I55" s="16">
        <v>2274</v>
      </c>
      <c r="J55" s="50">
        <f t="shared" si="188"/>
        <v>0</v>
      </c>
      <c r="K55" s="50"/>
      <c r="L55" s="119"/>
      <c r="M55" s="45">
        <f t="shared" si="189"/>
        <v>0</v>
      </c>
      <c r="O55" s="21" t="s">
        <v>42</v>
      </c>
      <c r="P55" s="16">
        <v>2274</v>
      </c>
      <c r="Q55" s="50">
        <f t="shared" si="190"/>
        <v>0</v>
      </c>
      <c r="R55" s="50"/>
      <c r="S55" s="119"/>
      <c r="T55" s="45">
        <f t="shared" si="191"/>
        <v>0</v>
      </c>
      <c r="U55" s="28"/>
      <c r="V55" s="21" t="s">
        <v>42</v>
      </c>
      <c r="W55" s="16">
        <v>2274</v>
      </c>
      <c r="X55" s="50">
        <f t="shared" si="192"/>
        <v>0</v>
      </c>
      <c r="Y55" s="50"/>
      <c r="Z55" s="119"/>
      <c r="AA55" s="45">
        <f t="shared" si="193"/>
        <v>0</v>
      </c>
      <c r="AB55" s="28"/>
      <c r="AC55" s="21" t="s">
        <v>42</v>
      </c>
      <c r="AD55" s="16">
        <v>2274</v>
      </c>
      <c r="AE55" s="50">
        <f t="shared" si="194"/>
        <v>0</v>
      </c>
      <c r="AF55" s="50"/>
      <c r="AG55" s="119"/>
      <c r="AH55" s="45">
        <f t="shared" si="195"/>
        <v>0</v>
      </c>
      <c r="AJ55" s="21" t="s">
        <v>42</v>
      </c>
      <c r="AK55" s="16">
        <v>2274</v>
      </c>
      <c r="AL55" s="50">
        <f t="shared" si="196"/>
        <v>0</v>
      </c>
      <c r="AM55" s="50"/>
      <c r="AN55" s="119"/>
      <c r="AO55" s="45">
        <f t="shared" si="197"/>
        <v>0</v>
      </c>
      <c r="AQ55" s="21" t="s">
        <v>42</v>
      </c>
      <c r="AR55" s="16">
        <v>2274</v>
      </c>
      <c r="AS55" s="50">
        <f t="shared" si="198"/>
        <v>0</v>
      </c>
      <c r="AT55" s="50"/>
      <c r="AU55" s="119"/>
      <c r="AV55" s="45">
        <f t="shared" si="199"/>
        <v>0</v>
      </c>
      <c r="AX55" s="21" t="s">
        <v>42</v>
      </c>
      <c r="AY55" s="16">
        <v>2274</v>
      </c>
      <c r="AZ55" s="50">
        <f t="shared" si="200"/>
        <v>0</v>
      </c>
      <c r="BA55" s="50"/>
      <c r="BB55" s="50"/>
      <c r="BC55" s="45">
        <f t="shared" si="201"/>
        <v>0</v>
      </c>
      <c r="BE55" s="21" t="s">
        <v>42</v>
      </c>
      <c r="BF55" s="16">
        <v>2274</v>
      </c>
      <c r="BG55" s="50">
        <f t="shared" si="202"/>
        <v>0</v>
      </c>
      <c r="BH55" s="50"/>
      <c r="BI55" s="50"/>
      <c r="BJ55" s="45">
        <f t="shared" si="203"/>
        <v>0</v>
      </c>
      <c r="BL55" s="21" t="s">
        <v>42</v>
      </c>
      <c r="BM55" s="16">
        <v>2274</v>
      </c>
      <c r="BN55" s="50">
        <f t="shared" si="204"/>
        <v>0</v>
      </c>
      <c r="BO55" s="50"/>
      <c r="BP55" s="50"/>
      <c r="BQ55" s="45">
        <f t="shared" si="205"/>
        <v>0</v>
      </c>
      <c r="BS55" s="21" t="s">
        <v>42</v>
      </c>
      <c r="BT55" s="16">
        <v>2274</v>
      </c>
      <c r="BU55" s="50">
        <f t="shared" si="206"/>
        <v>0</v>
      </c>
      <c r="BV55" s="50"/>
      <c r="BW55" s="50"/>
      <c r="BX55" s="45">
        <f t="shared" si="207"/>
        <v>0</v>
      </c>
      <c r="BZ55" s="21" t="s">
        <v>42</v>
      </c>
      <c r="CA55" s="16">
        <v>2274</v>
      </c>
      <c r="CB55" s="50">
        <f t="shared" si="208"/>
        <v>0</v>
      </c>
      <c r="CC55" s="50"/>
      <c r="CD55" s="50"/>
      <c r="CE55" s="45">
        <f t="shared" si="209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6185</v>
      </c>
      <c r="D56" s="49"/>
      <c r="E56" s="119"/>
      <c r="F56" s="45">
        <f>C56+D56-E56</f>
        <v>6185</v>
      </c>
      <c r="H56" s="21" t="s">
        <v>36</v>
      </c>
      <c r="I56" s="16">
        <v>2275</v>
      </c>
      <c r="J56" s="50">
        <f>F56</f>
        <v>6185</v>
      </c>
      <c r="K56" s="49"/>
      <c r="L56" s="119"/>
      <c r="M56" s="45">
        <f>J56+K56-L56</f>
        <v>6185</v>
      </c>
      <c r="O56" s="21" t="s">
        <v>36</v>
      </c>
      <c r="P56" s="16">
        <v>2275</v>
      </c>
      <c r="Q56" s="50">
        <f>M56</f>
        <v>6185</v>
      </c>
      <c r="R56" s="49"/>
      <c r="S56" s="119"/>
      <c r="T56" s="45">
        <f>Q56+R56-S56</f>
        <v>6185</v>
      </c>
      <c r="U56" s="28"/>
      <c r="V56" s="21" t="s">
        <v>36</v>
      </c>
      <c r="W56" s="16">
        <v>2275</v>
      </c>
      <c r="X56" s="50">
        <f>T56</f>
        <v>6185</v>
      </c>
      <c r="Y56" s="49"/>
      <c r="Z56" s="119"/>
      <c r="AA56" s="45">
        <f>X56+Y56-Z56</f>
        <v>6185</v>
      </c>
      <c r="AB56" s="28"/>
      <c r="AC56" s="21" t="s">
        <v>36</v>
      </c>
      <c r="AD56" s="16">
        <v>2275</v>
      </c>
      <c r="AE56" s="50">
        <f>AA56</f>
        <v>6185</v>
      </c>
      <c r="AF56" s="49"/>
      <c r="AG56" s="119">
        <v>430.14</v>
      </c>
      <c r="AH56" s="45">
        <f>AE56+AF56-AG56</f>
        <v>5754.86</v>
      </c>
      <c r="AJ56" s="21" t="s">
        <v>36</v>
      </c>
      <c r="AK56" s="16">
        <v>2275</v>
      </c>
      <c r="AL56" s="50">
        <f>AH56</f>
        <v>5754.86</v>
      </c>
      <c r="AM56" s="49"/>
      <c r="AN56" s="119">
        <v>218.14</v>
      </c>
      <c r="AO56" s="45">
        <f>AL56+AM56-AN56</f>
        <v>5536.7199999999993</v>
      </c>
      <c r="AQ56" s="21" t="s">
        <v>36</v>
      </c>
      <c r="AR56" s="16">
        <v>2275</v>
      </c>
      <c r="AS56" s="50">
        <f>AO56</f>
        <v>5536.7199999999993</v>
      </c>
      <c r="AT56" s="49"/>
      <c r="AU56" s="119"/>
      <c r="AV56" s="45">
        <f>AS56+AT56-AU56</f>
        <v>5536.7199999999993</v>
      </c>
      <c r="AX56" s="21" t="s">
        <v>36</v>
      </c>
      <c r="AY56" s="16">
        <v>2275</v>
      </c>
      <c r="AZ56" s="50">
        <f>AV56</f>
        <v>5536.7199999999993</v>
      </c>
      <c r="BA56" s="49"/>
      <c r="BB56" s="49"/>
      <c r="BC56" s="45">
        <f>AZ56+BA56-BB56</f>
        <v>5536.7199999999993</v>
      </c>
      <c r="BE56" s="21" t="s">
        <v>36</v>
      </c>
      <c r="BF56" s="16">
        <v>2275</v>
      </c>
      <c r="BG56" s="50">
        <f>BC56</f>
        <v>5536.7199999999993</v>
      </c>
      <c r="BH56" s="49"/>
      <c r="BI56" s="49"/>
      <c r="BJ56" s="45">
        <f>BG56+BH56-BI56</f>
        <v>5536.7199999999993</v>
      </c>
      <c r="BL56" s="21" t="s">
        <v>36</v>
      </c>
      <c r="BM56" s="16">
        <v>2275</v>
      </c>
      <c r="BN56" s="50">
        <f>BJ56</f>
        <v>5536.7199999999993</v>
      </c>
      <c r="BO56" s="49"/>
      <c r="BP56" s="49"/>
      <c r="BQ56" s="45">
        <f>BN56+BO56-BP56</f>
        <v>5536.7199999999993</v>
      </c>
      <c r="BS56" s="21" t="s">
        <v>36</v>
      </c>
      <c r="BT56" s="16">
        <v>2275</v>
      </c>
      <c r="BU56" s="50">
        <f>BQ56</f>
        <v>5536.7199999999993</v>
      </c>
      <c r="BV56" s="49"/>
      <c r="BW56" s="49"/>
      <c r="BX56" s="45">
        <f>BU56+BV56-BW56</f>
        <v>5536.7199999999993</v>
      </c>
      <c r="BZ56" s="21" t="s">
        <v>36</v>
      </c>
      <c r="CA56" s="16">
        <v>2275</v>
      </c>
      <c r="CB56" s="50">
        <f>BX56</f>
        <v>5536.7199999999993</v>
      </c>
      <c r="CC56" s="49"/>
      <c r="CD56" s="49"/>
      <c r="CE56" s="45">
        <f>CB56+CC56-CD56</f>
        <v>5536.7199999999993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210">D58</f>
        <v>0</v>
      </c>
      <c r="E57" s="111">
        <f t="shared" si="210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211">K58</f>
        <v>0</v>
      </c>
      <c r="L57" s="111">
        <f t="shared" si="211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12">R58</f>
        <v>0</v>
      </c>
      <c r="S57" s="111">
        <f t="shared" si="212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13">Y58</f>
        <v>0</v>
      </c>
      <c r="Z57" s="111">
        <f t="shared" si="213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14">AF58</f>
        <v>0</v>
      </c>
      <c r="AG57" s="111">
        <f t="shared" si="214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15">AM58</f>
        <v>0</v>
      </c>
      <c r="AN57" s="111">
        <f t="shared" si="215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16">AT58</f>
        <v>0</v>
      </c>
      <c r="AU57" s="111">
        <f t="shared" si="216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17">BA58</f>
        <v>0</v>
      </c>
      <c r="BB57" s="111">
        <f t="shared" si="217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18">BH58</f>
        <v>0</v>
      </c>
      <c r="BI57" s="111">
        <f t="shared" si="218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19">BO58</f>
        <v>0</v>
      </c>
      <c r="BP57" s="111">
        <f t="shared" si="219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20">BV58</f>
        <v>0</v>
      </c>
      <c r="BW57" s="111">
        <f t="shared" si="220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21">CC58</f>
        <v>0</v>
      </c>
      <c r="CD57" s="111">
        <f t="shared" si="221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87"/>
        <v>0</v>
      </c>
      <c r="H58" s="21" t="s">
        <v>46</v>
      </c>
      <c r="I58" s="16">
        <v>2730</v>
      </c>
      <c r="J58" s="50">
        <f t="shared" si="188"/>
        <v>0</v>
      </c>
      <c r="K58" s="50"/>
      <c r="L58" s="50"/>
      <c r="M58" s="45">
        <f t="shared" si="189"/>
        <v>0</v>
      </c>
      <c r="O58" s="21" t="s">
        <v>46</v>
      </c>
      <c r="P58" s="16">
        <v>2730</v>
      </c>
      <c r="Q58" s="50">
        <f t="shared" si="190"/>
        <v>0</v>
      </c>
      <c r="R58" s="50"/>
      <c r="S58" s="50"/>
      <c r="T58" s="45">
        <f t="shared" si="191"/>
        <v>0</v>
      </c>
      <c r="U58" s="28"/>
      <c r="V58" s="21" t="s">
        <v>46</v>
      </c>
      <c r="W58" s="16">
        <v>2730</v>
      </c>
      <c r="X58" s="50">
        <f t="shared" si="192"/>
        <v>0</v>
      </c>
      <c r="Y58" s="50"/>
      <c r="Z58" s="50"/>
      <c r="AA58" s="45">
        <f t="shared" si="193"/>
        <v>0</v>
      </c>
      <c r="AB58" s="28"/>
      <c r="AC58" s="21" t="s">
        <v>46</v>
      </c>
      <c r="AD58" s="16">
        <v>2730</v>
      </c>
      <c r="AE58" s="50">
        <f t="shared" si="194"/>
        <v>0</v>
      </c>
      <c r="AF58" s="50"/>
      <c r="AG58" s="50"/>
      <c r="AH58" s="45">
        <f t="shared" si="195"/>
        <v>0</v>
      </c>
      <c r="AJ58" s="21" t="s">
        <v>46</v>
      </c>
      <c r="AK58" s="16">
        <v>2730</v>
      </c>
      <c r="AL58" s="50">
        <f t="shared" si="196"/>
        <v>0</v>
      </c>
      <c r="AM58" s="50"/>
      <c r="AN58" s="50"/>
      <c r="AO58" s="45">
        <f t="shared" si="197"/>
        <v>0</v>
      </c>
      <c r="AQ58" s="21" t="s">
        <v>46</v>
      </c>
      <c r="AR58" s="16">
        <v>2730</v>
      </c>
      <c r="AS58" s="50">
        <f t="shared" si="198"/>
        <v>0</v>
      </c>
      <c r="AT58" s="50"/>
      <c r="AU58" s="50"/>
      <c r="AV58" s="45">
        <f t="shared" si="199"/>
        <v>0</v>
      </c>
      <c r="AX58" s="21" t="s">
        <v>46</v>
      </c>
      <c r="AY58" s="16">
        <v>2730</v>
      </c>
      <c r="AZ58" s="50">
        <f t="shared" si="200"/>
        <v>0</v>
      </c>
      <c r="BA58" s="50"/>
      <c r="BB58" s="50"/>
      <c r="BC58" s="45">
        <f t="shared" si="201"/>
        <v>0</v>
      </c>
      <c r="BE58" s="21" t="s">
        <v>46</v>
      </c>
      <c r="BF58" s="16">
        <v>2730</v>
      </c>
      <c r="BG58" s="50">
        <f t="shared" si="202"/>
        <v>0</v>
      </c>
      <c r="BH58" s="50"/>
      <c r="BI58" s="50"/>
      <c r="BJ58" s="45">
        <f t="shared" si="203"/>
        <v>0</v>
      </c>
      <c r="BL58" s="21" t="s">
        <v>46</v>
      </c>
      <c r="BM58" s="16">
        <v>2730</v>
      </c>
      <c r="BN58" s="50">
        <f t="shared" si="204"/>
        <v>0</v>
      </c>
      <c r="BO58" s="50"/>
      <c r="BP58" s="50"/>
      <c r="BQ58" s="45">
        <f t="shared" si="205"/>
        <v>0</v>
      </c>
      <c r="BS58" s="21" t="s">
        <v>46</v>
      </c>
      <c r="BT58" s="16">
        <v>2730</v>
      </c>
      <c r="BU58" s="50">
        <f t="shared" si="206"/>
        <v>0</v>
      </c>
      <c r="BV58" s="50"/>
      <c r="BW58" s="50"/>
      <c r="BX58" s="45">
        <f t="shared" si="207"/>
        <v>0</v>
      </c>
      <c r="BZ58" s="21" t="s">
        <v>46</v>
      </c>
      <c r="CA58" s="16">
        <v>2730</v>
      </c>
      <c r="CB58" s="50">
        <f t="shared" si="208"/>
        <v>0</v>
      </c>
      <c r="CC58" s="50"/>
      <c r="CD58" s="50"/>
      <c r="CE58" s="45">
        <f t="shared" si="209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F59" si="222">D60</f>
        <v>0</v>
      </c>
      <c r="E59" s="99">
        <f t="shared" si="222"/>
        <v>0</v>
      </c>
      <c r="F59" s="99">
        <f t="shared" si="222"/>
        <v>0</v>
      </c>
      <c r="H59" s="97" t="s">
        <v>48</v>
      </c>
      <c r="I59" s="98">
        <v>3000</v>
      </c>
      <c r="J59" s="99">
        <f>J60</f>
        <v>0</v>
      </c>
      <c r="K59" s="99">
        <f t="shared" ref="K59:M59" si="223">K60</f>
        <v>0</v>
      </c>
      <c r="L59" s="99">
        <f t="shared" si="223"/>
        <v>0</v>
      </c>
      <c r="M59" s="99">
        <f t="shared" si="223"/>
        <v>0</v>
      </c>
      <c r="O59" s="97" t="s">
        <v>48</v>
      </c>
      <c r="P59" s="98">
        <v>3000</v>
      </c>
      <c r="Q59" s="99">
        <f>Q60</f>
        <v>0</v>
      </c>
      <c r="R59" s="99">
        <f t="shared" ref="R59:T59" si="224">R60</f>
        <v>0</v>
      </c>
      <c r="S59" s="99">
        <f t="shared" si="224"/>
        <v>0</v>
      </c>
      <c r="T59" s="99">
        <f t="shared" si="224"/>
        <v>0</v>
      </c>
      <c r="V59" s="97" t="s">
        <v>48</v>
      </c>
      <c r="W59" s="98">
        <v>3000</v>
      </c>
      <c r="X59" s="99">
        <f>X60</f>
        <v>0</v>
      </c>
      <c r="Y59" s="99">
        <f t="shared" ref="Y59:AA59" si="225">Y60</f>
        <v>20000</v>
      </c>
      <c r="Z59" s="99">
        <f t="shared" si="225"/>
        <v>0</v>
      </c>
      <c r="AA59" s="99">
        <f t="shared" si="225"/>
        <v>20000</v>
      </c>
      <c r="AC59" s="97" t="s">
        <v>48</v>
      </c>
      <c r="AD59" s="98">
        <v>3000</v>
      </c>
      <c r="AE59" s="99">
        <f>AE60</f>
        <v>20000</v>
      </c>
      <c r="AF59" s="99">
        <f t="shared" ref="AF59:AH59" si="226">AF60</f>
        <v>0</v>
      </c>
      <c r="AG59" s="99">
        <f t="shared" si="226"/>
        <v>0</v>
      </c>
      <c r="AH59" s="99">
        <f t="shared" si="226"/>
        <v>20000</v>
      </c>
      <c r="AJ59" s="97" t="s">
        <v>48</v>
      </c>
      <c r="AK59" s="98">
        <v>3000</v>
      </c>
      <c r="AL59" s="99">
        <f>AL60</f>
        <v>20000</v>
      </c>
      <c r="AM59" s="99">
        <f t="shared" ref="AM59:AO59" si="227">AM60</f>
        <v>0</v>
      </c>
      <c r="AN59" s="99">
        <f t="shared" si="227"/>
        <v>0</v>
      </c>
      <c r="AO59" s="99">
        <f t="shared" si="227"/>
        <v>20000</v>
      </c>
      <c r="AQ59" s="97" t="s">
        <v>48</v>
      </c>
      <c r="AR59" s="98">
        <v>3000</v>
      </c>
      <c r="AS59" s="99">
        <f>AS60</f>
        <v>20000</v>
      </c>
      <c r="AT59" s="99">
        <f t="shared" ref="AT59:AV59" si="228">AT60</f>
        <v>0</v>
      </c>
      <c r="AU59" s="99">
        <f t="shared" si="228"/>
        <v>0</v>
      </c>
      <c r="AV59" s="99">
        <f t="shared" si="228"/>
        <v>20000</v>
      </c>
      <c r="AX59" s="97" t="s">
        <v>48</v>
      </c>
      <c r="AY59" s="98">
        <v>3000</v>
      </c>
      <c r="AZ59" s="99">
        <f>AZ60</f>
        <v>20000</v>
      </c>
      <c r="BA59" s="99">
        <f t="shared" ref="BA59:BC59" si="229">BA60</f>
        <v>0</v>
      </c>
      <c r="BB59" s="99">
        <f t="shared" si="229"/>
        <v>0</v>
      </c>
      <c r="BC59" s="99">
        <f t="shared" si="229"/>
        <v>20000</v>
      </c>
      <c r="BE59" s="97" t="s">
        <v>48</v>
      </c>
      <c r="BF59" s="98">
        <v>3000</v>
      </c>
      <c r="BG59" s="99">
        <f>BG60</f>
        <v>20000</v>
      </c>
      <c r="BH59" s="99">
        <f t="shared" ref="BH59:BJ59" si="230">BH60</f>
        <v>0</v>
      </c>
      <c r="BI59" s="99">
        <f t="shared" si="230"/>
        <v>0</v>
      </c>
      <c r="BJ59" s="99">
        <f t="shared" si="230"/>
        <v>20000</v>
      </c>
      <c r="BL59" s="97" t="s">
        <v>48</v>
      </c>
      <c r="BM59" s="98">
        <v>3000</v>
      </c>
      <c r="BN59" s="99">
        <f>BN60</f>
        <v>20000</v>
      </c>
      <c r="BO59" s="99">
        <f t="shared" ref="BO59:BQ59" si="231">BO60</f>
        <v>0</v>
      </c>
      <c r="BP59" s="99">
        <f t="shared" si="231"/>
        <v>0</v>
      </c>
      <c r="BQ59" s="99">
        <f t="shared" si="231"/>
        <v>20000</v>
      </c>
      <c r="BS59" s="97" t="s">
        <v>48</v>
      </c>
      <c r="BT59" s="98">
        <v>3000</v>
      </c>
      <c r="BU59" s="99">
        <f>BU60</f>
        <v>20000</v>
      </c>
      <c r="BV59" s="99">
        <f t="shared" ref="BV59:BX59" si="232">BV60</f>
        <v>0</v>
      </c>
      <c r="BW59" s="99">
        <f t="shared" si="232"/>
        <v>0</v>
      </c>
      <c r="BX59" s="99">
        <f t="shared" si="232"/>
        <v>20000</v>
      </c>
      <c r="BZ59" s="97" t="s">
        <v>48</v>
      </c>
      <c r="CA59" s="98">
        <v>3000</v>
      </c>
      <c r="CB59" s="99">
        <f>CB60</f>
        <v>20000</v>
      </c>
      <c r="CC59" s="99">
        <f t="shared" ref="CC59:CE59" si="233">CC60</f>
        <v>0</v>
      </c>
      <c r="CD59" s="99">
        <f t="shared" si="233"/>
        <v>0</v>
      </c>
      <c r="CE59" s="99">
        <f t="shared" si="233"/>
        <v>20000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34">SUM(D61:D66)</f>
        <v>0</v>
      </c>
      <c r="E60" s="61">
        <f t="shared" si="234"/>
        <v>0</v>
      </c>
      <c r="F60" s="47">
        <f t="shared" ref="F60" si="235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36">SUM(K61:K66)</f>
        <v>0</v>
      </c>
      <c r="L60" s="61">
        <f t="shared" si="236"/>
        <v>0</v>
      </c>
      <c r="M60" s="47">
        <f t="shared" ref="M60" si="237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38">SUM(R61:R66)</f>
        <v>0</v>
      </c>
      <c r="S60" s="61">
        <f t="shared" si="238"/>
        <v>0</v>
      </c>
      <c r="T60" s="47">
        <f t="shared" ref="T60" si="239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40">SUM(Y61:Y66)</f>
        <v>20000</v>
      </c>
      <c r="Z60" s="61">
        <f t="shared" si="240"/>
        <v>0</v>
      </c>
      <c r="AA60" s="47">
        <f t="shared" ref="AA60" si="241">X60+Y60-Z60</f>
        <v>20000</v>
      </c>
      <c r="AC60" s="29" t="s">
        <v>51</v>
      </c>
      <c r="AD60" s="30">
        <v>3100</v>
      </c>
      <c r="AE60" s="61">
        <f>SUM(AE61:AE66)</f>
        <v>20000</v>
      </c>
      <c r="AF60" s="61">
        <f t="shared" ref="AF60:AG60" si="242">SUM(AF61:AF66)</f>
        <v>0</v>
      </c>
      <c r="AG60" s="61">
        <f t="shared" si="242"/>
        <v>0</v>
      </c>
      <c r="AH60" s="47">
        <f t="shared" ref="AH60" si="243">AE60+AF60-AG60</f>
        <v>20000</v>
      </c>
      <c r="AJ60" s="29" t="s">
        <v>51</v>
      </c>
      <c r="AK60" s="30">
        <v>3100</v>
      </c>
      <c r="AL60" s="61">
        <f>SUM(AL61:AL66)</f>
        <v>20000</v>
      </c>
      <c r="AM60" s="61">
        <f t="shared" ref="AM60:AN60" si="244">SUM(AM61:AM66)</f>
        <v>0</v>
      </c>
      <c r="AN60" s="61">
        <f t="shared" si="244"/>
        <v>0</v>
      </c>
      <c r="AO60" s="47">
        <f t="shared" ref="AO60" si="245">AL60+AM60-AN60</f>
        <v>20000</v>
      </c>
      <c r="AQ60" s="29" t="s">
        <v>51</v>
      </c>
      <c r="AR60" s="30">
        <v>3100</v>
      </c>
      <c r="AS60" s="61">
        <f>SUM(AS61:AS66)</f>
        <v>20000</v>
      </c>
      <c r="AT60" s="61">
        <f t="shared" ref="AT60:AU60" si="246">SUM(AT61:AT66)</f>
        <v>0</v>
      </c>
      <c r="AU60" s="61">
        <f t="shared" si="246"/>
        <v>0</v>
      </c>
      <c r="AV60" s="47">
        <f t="shared" ref="AV60" si="247">AS60+AT60-AU60</f>
        <v>20000</v>
      </c>
      <c r="AX60" s="29" t="s">
        <v>51</v>
      </c>
      <c r="AY60" s="30">
        <v>3100</v>
      </c>
      <c r="AZ60" s="61">
        <f>SUM(AZ61:AZ66)</f>
        <v>20000</v>
      </c>
      <c r="BA60" s="61">
        <f t="shared" ref="BA60:BB60" si="248">SUM(BA61:BA66)</f>
        <v>0</v>
      </c>
      <c r="BB60" s="61">
        <f t="shared" si="248"/>
        <v>0</v>
      </c>
      <c r="BC60" s="47">
        <f t="shared" ref="BC60" si="249">AZ60+BA60-BB60</f>
        <v>20000</v>
      </c>
      <c r="BE60" s="29" t="s">
        <v>51</v>
      </c>
      <c r="BF60" s="30">
        <v>3100</v>
      </c>
      <c r="BG60" s="61">
        <f>SUM(BG61:BG66)</f>
        <v>20000</v>
      </c>
      <c r="BH60" s="61">
        <f t="shared" ref="BH60:BI60" si="250">SUM(BH61:BH66)</f>
        <v>0</v>
      </c>
      <c r="BI60" s="61">
        <f t="shared" si="250"/>
        <v>0</v>
      </c>
      <c r="BJ60" s="47">
        <f t="shared" ref="BJ60" si="251">BG60+BH60-BI60</f>
        <v>20000</v>
      </c>
      <c r="BL60" s="29" t="s">
        <v>51</v>
      </c>
      <c r="BM60" s="30">
        <v>3100</v>
      </c>
      <c r="BN60" s="61">
        <f>SUM(BN61:BN66)</f>
        <v>20000</v>
      </c>
      <c r="BO60" s="61">
        <f t="shared" ref="BO60:BP60" si="252">SUM(BO61:BO66)</f>
        <v>0</v>
      </c>
      <c r="BP60" s="61">
        <f t="shared" si="252"/>
        <v>0</v>
      </c>
      <c r="BQ60" s="47">
        <f t="shared" ref="BQ60" si="253">BN60+BO60-BP60</f>
        <v>20000</v>
      </c>
      <c r="BS60" s="29" t="s">
        <v>51</v>
      </c>
      <c r="BT60" s="30">
        <v>3100</v>
      </c>
      <c r="BU60" s="61">
        <f>SUM(BU61:BU66)</f>
        <v>20000</v>
      </c>
      <c r="BV60" s="61">
        <f t="shared" ref="BV60:BW60" si="254">SUM(BV61:BV66)</f>
        <v>0</v>
      </c>
      <c r="BW60" s="61">
        <f t="shared" si="254"/>
        <v>0</v>
      </c>
      <c r="BX60" s="47">
        <f t="shared" ref="BX60" si="255">BU60+BV60-BW60</f>
        <v>20000</v>
      </c>
      <c r="BZ60" s="29" t="s">
        <v>51</v>
      </c>
      <c r="CA60" s="30">
        <v>3100</v>
      </c>
      <c r="CB60" s="61">
        <f>SUM(CB61:CB66)</f>
        <v>20000</v>
      </c>
      <c r="CC60" s="61">
        <f t="shared" ref="CC60:CD60" si="256">SUM(CC61:CC66)</f>
        <v>0</v>
      </c>
      <c r="CD60" s="61">
        <f t="shared" si="256"/>
        <v>0</v>
      </c>
      <c r="CE60" s="47">
        <f t="shared" ref="CE60" si="257">CB60+CC60-CD60</f>
        <v>20000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87"/>
        <v>0</v>
      </c>
      <c r="H61" s="21" t="s">
        <v>52</v>
      </c>
      <c r="I61" s="16">
        <v>3110</v>
      </c>
      <c r="J61" s="50">
        <f t="shared" si="188"/>
        <v>0</v>
      </c>
      <c r="K61" s="50"/>
      <c r="L61" s="50"/>
      <c r="M61" s="45">
        <f t="shared" si="189"/>
        <v>0</v>
      </c>
      <c r="O61" s="21" t="s">
        <v>52</v>
      </c>
      <c r="P61" s="16">
        <v>3110</v>
      </c>
      <c r="Q61" s="50">
        <f t="shared" si="190"/>
        <v>0</v>
      </c>
      <c r="R61" s="50"/>
      <c r="S61" s="50"/>
      <c r="T61" s="45">
        <f t="shared" si="191"/>
        <v>0</v>
      </c>
      <c r="U61" s="28"/>
      <c r="V61" s="21" t="s">
        <v>52</v>
      </c>
      <c r="W61" s="16">
        <v>3110</v>
      </c>
      <c r="X61" s="50">
        <f t="shared" si="192"/>
        <v>0</v>
      </c>
      <c r="Y61" s="50"/>
      <c r="Z61" s="50"/>
      <c r="AA61" s="45">
        <f t="shared" si="193"/>
        <v>0</v>
      </c>
      <c r="AB61" s="28"/>
      <c r="AC61" s="21" t="s">
        <v>52</v>
      </c>
      <c r="AD61" s="16">
        <v>3110</v>
      </c>
      <c r="AE61" s="50">
        <f t="shared" si="194"/>
        <v>0</v>
      </c>
      <c r="AF61" s="50"/>
      <c r="AG61" s="50"/>
      <c r="AH61" s="45">
        <f t="shared" si="195"/>
        <v>0</v>
      </c>
      <c r="AJ61" s="21" t="s">
        <v>52</v>
      </c>
      <c r="AK61" s="16">
        <v>3110</v>
      </c>
      <c r="AL61" s="50">
        <f t="shared" si="196"/>
        <v>0</v>
      </c>
      <c r="AM61" s="50"/>
      <c r="AN61" s="50"/>
      <c r="AO61" s="45">
        <f t="shared" si="197"/>
        <v>0</v>
      </c>
      <c r="AQ61" s="21" t="s">
        <v>52</v>
      </c>
      <c r="AR61" s="16">
        <v>3110</v>
      </c>
      <c r="AS61" s="50">
        <f t="shared" si="198"/>
        <v>0</v>
      </c>
      <c r="AT61" s="50"/>
      <c r="AU61" s="50"/>
      <c r="AV61" s="45">
        <f t="shared" si="199"/>
        <v>0</v>
      </c>
      <c r="AX61" s="21" t="s">
        <v>52</v>
      </c>
      <c r="AY61" s="16">
        <v>3110</v>
      </c>
      <c r="AZ61" s="50">
        <f t="shared" si="200"/>
        <v>0</v>
      </c>
      <c r="BA61" s="50"/>
      <c r="BB61" s="50"/>
      <c r="BC61" s="45">
        <f t="shared" si="201"/>
        <v>0</v>
      </c>
      <c r="BE61" s="21" t="s">
        <v>52</v>
      </c>
      <c r="BF61" s="16">
        <v>3110</v>
      </c>
      <c r="BG61" s="50">
        <f t="shared" si="202"/>
        <v>0</v>
      </c>
      <c r="BH61" s="50"/>
      <c r="BI61" s="50"/>
      <c r="BJ61" s="45">
        <f t="shared" si="203"/>
        <v>0</v>
      </c>
      <c r="BL61" s="21" t="s">
        <v>52</v>
      </c>
      <c r="BM61" s="16">
        <v>3110</v>
      </c>
      <c r="BN61" s="50">
        <f t="shared" si="204"/>
        <v>0</v>
      </c>
      <c r="BO61" s="50"/>
      <c r="BP61" s="50"/>
      <c r="BQ61" s="45">
        <f t="shared" si="205"/>
        <v>0</v>
      </c>
      <c r="BS61" s="21" t="s">
        <v>52</v>
      </c>
      <c r="BT61" s="16">
        <v>3110</v>
      </c>
      <c r="BU61" s="50">
        <f t="shared" si="206"/>
        <v>0</v>
      </c>
      <c r="BV61" s="50"/>
      <c r="BW61" s="50"/>
      <c r="BX61" s="45">
        <f t="shared" si="207"/>
        <v>0</v>
      </c>
      <c r="BZ61" s="21" t="s">
        <v>52</v>
      </c>
      <c r="CA61" s="16">
        <v>3110</v>
      </c>
      <c r="CB61" s="50">
        <f t="shared" si="208"/>
        <v>0</v>
      </c>
      <c r="CC61" s="50"/>
      <c r="CD61" s="50"/>
      <c r="CE61" s="45">
        <f t="shared" si="209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187"/>
        <v>0</v>
      </c>
      <c r="H62" s="34" t="s">
        <v>143</v>
      </c>
      <c r="I62" s="16">
        <v>3110</v>
      </c>
      <c r="J62" s="41">
        <f t="shared" ref="J62:J64" si="258">F62</f>
        <v>0</v>
      </c>
      <c r="K62" s="50"/>
      <c r="L62" s="50"/>
      <c r="M62" s="45">
        <f t="shared" si="189"/>
        <v>0</v>
      </c>
      <c r="O62" s="34" t="s">
        <v>143</v>
      </c>
      <c r="P62" s="16">
        <v>3110</v>
      </c>
      <c r="Q62" s="41">
        <f t="shared" ref="Q62:Q64" si="259">M62</f>
        <v>0</v>
      </c>
      <c r="R62" s="50"/>
      <c r="S62" s="50"/>
      <c r="T62" s="45">
        <f t="shared" si="191"/>
        <v>0</v>
      </c>
      <c r="V62" s="34" t="s">
        <v>143</v>
      </c>
      <c r="W62" s="16">
        <v>3110</v>
      </c>
      <c r="X62" s="41">
        <f t="shared" ref="X62:X64" si="260">T62</f>
        <v>0</v>
      </c>
      <c r="Y62" s="50">
        <v>20000</v>
      </c>
      <c r="Z62" s="50"/>
      <c r="AA62" s="45">
        <f t="shared" si="193"/>
        <v>20000</v>
      </c>
      <c r="AC62" s="34" t="s">
        <v>143</v>
      </c>
      <c r="AD62" s="16">
        <v>3110</v>
      </c>
      <c r="AE62" s="41">
        <f t="shared" ref="AE62:AE64" si="261">AA62</f>
        <v>20000</v>
      </c>
      <c r="AF62" s="50"/>
      <c r="AG62" s="50"/>
      <c r="AH62" s="45">
        <f t="shared" si="195"/>
        <v>20000</v>
      </c>
      <c r="AJ62" s="34" t="s">
        <v>143</v>
      </c>
      <c r="AK62" s="16">
        <v>3110</v>
      </c>
      <c r="AL62" s="41">
        <f t="shared" ref="AL62:AL64" si="262">AH62</f>
        <v>20000</v>
      </c>
      <c r="AM62" s="50"/>
      <c r="AN62" s="50"/>
      <c r="AO62" s="45">
        <f t="shared" si="197"/>
        <v>20000</v>
      </c>
      <c r="AQ62" s="34" t="s">
        <v>143</v>
      </c>
      <c r="AR62" s="16">
        <v>3110</v>
      </c>
      <c r="AS62" s="41">
        <f t="shared" ref="AS62:AS64" si="263">AO62</f>
        <v>20000</v>
      </c>
      <c r="AT62" s="50"/>
      <c r="AU62" s="50"/>
      <c r="AV62" s="45">
        <f t="shared" si="199"/>
        <v>20000</v>
      </c>
      <c r="AX62" s="34" t="s">
        <v>143</v>
      </c>
      <c r="AY62" s="16">
        <v>3110</v>
      </c>
      <c r="AZ62" s="41">
        <f t="shared" ref="AZ62:AZ64" si="264">AV62</f>
        <v>20000</v>
      </c>
      <c r="BA62" s="50"/>
      <c r="BB62" s="50"/>
      <c r="BC62" s="45">
        <f t="shared" si="201"/>
        <v>20000</v>
      </c>
      <c r="BE62" s="34" t="s">
        <v>143</v>
      </c>
      <c r="BF62" s="16">
        <v>3110</v>
      </c>
      <c r="BG62" s="41">
        <f t="shared" ref="BG62:BG64" si="265">BC62</f>
        <v>20000</v>
      </c>
      <c r="BH62" s="50"/>
      <c r="BI62" s="50"/>
      <c r="BJ62" s="45">
        <f t="shared" si="203"/>
        <v>20000</v>
      </c>
      <c r="BL62" s="34" t="s">
        <v>143</v>
      </c>
      <c r="BM62" s="16">
        <v>3110</v>
      </c>
      <c r="BN62" s="41">
        <f t="shared" ref="BN62:BN64" si="266">BJ62</f>
        <v>20000</v>
      </c>
      <c r="BO62" s="50"/>
      <c r="BP62" s="50"/>
      <c r="BQ62" s="45">
        <f t="shared" si="205"/>
        <v>20000</v>
      </c>
      <c r="BS62" s="34" t="s">
        <v>143</v>
      </c>
      <c r="BT62" s="16">
        <v>3110</v>
      </c>
      <c r="BU62" s="41">
        <f t="shared" ref="BU62:BU64" si="267">BQ62</f>
        <v>20000</v>
      </c>
      <c r="BV62" s="50"/>
      <c r="BW62" s="50"/>
      <c r="BX62" s="45">
        <f t="shared" si="207"/>
        <v>20000</v>
      </c>
      <c r="BZ62" s="34" t="s">
        <v>143</v>
      </c>
      <c r="CA62" s="16">
        <v>3110</v>
      </c>
      <c r="CB62" s="41">
        <f t="shared" ref="CB62:CB64" si="268">BX62</f>
        <v>20000</v>
      </c>
      <c r="CC62" s="50"/>
      <c r="CD62" s="50"/>
      <c r="CE62" s="45">
        <f t="shared" si="209"/>
        <v>20000</v>
      </c>
    </row>
    <row r="63" spans="1:83" s="88" customFormat="1" ht="15.75" customHeight="1" thickBot="1">
      <c r="A63" s="34" t="s">
        <v>144</v>
      </c>
      <c r="B63" s="16">
        <v>3110</v>
      </c>
      <c r="C63" s="50"/>
      <c r="D63" s="50"/>
      <c r="E63" s="50"/>
      <c r="F63" s="45">
        <f t="shared" si="187"/>
        <v>0</v>
      </c>
      <c r="H63" s="34" t="s">
        <v>144</v>
      </c>
      <c r="I63" s="16">
        <v>3110</v>
      </c>
      <c r="J63" s="41">
        <f t="shared" si="258"/>
        <v>0</v>
      </c>
      <c r="K63" s="50"/>
      <c r="L63" s="50"/>
      <c r="M63" s="45">
        <f t="shared" si="189"/>
        <v>0</v>
      </c>
      <c r="O63" s="34" t="s">
        <v>144</v>
      </c>
      <c r="P63" s="16">
        <v>3110</v>
      </c>
      <c r="Q63" s="41">
        <f t="shared" si="259"/>
        <v>0</v>
      </c>
      <c r="R63" s="50"/>
      <c r="S63" s="50"/>
      <c r="T63" s="45">
        <f t="shared" si="191"/>
        <v>0</v>
      </c>
      <c r="V63" s="34" t="s">
        <v>144</v>
      </c>
      <c r="W63" s="16">
        <v>3110</v>
      </c>
      <c r="X63" s="41">
        <f t="shared" si="260"/>
        <v>0</v>
      </c>
      <c r="Y63" s="50"/>
      <c r="Z63" s="50"/>
      <c r="AA63" s="45">
        <f t="shared" si="193"/>
        <v>0</v>
      </c>
      <c r="AC63" s="34" t="s">
        <v>144</v>
      </c>
      <c r="AD63" s="16">
        <v>3110</v>
      </c>
      <c r="AE63" s="41">
        <f t="shared" si="261"/>
        <v>0</v>
      </c>
      <c r="AF63" s="50"/>
      <c r="AG63" s="50"/>
      <c r="AH63" s="45">
        <f t="shared" si="195"/>
        <v>0</v>
      </c>
      <c r="AJ63" s="34" t="s">
        <v>144</v>
      </c>
      <c r="AK63" s="16">
        <v>3110</v>
      </c>
      <c r="AL63" s="41">
        <f t="shared" si="262"/>
        <v>0</v>
      </c>
      <c r="AM63" s="50"/>
      <c r="AN63" s="50"/>
      <c r="AO63" s="45">
        <f t="shared" si="197"/>
        <v>0</v>
      </c>
      <c r="AQ63" s="34" t="s">
        <v>144</v>
      </c>
      <c r="AR63" s="16">
        <v>3110</v>
      </c>
      <c r="AS63" s="41">
        <f t="shared" si="263"/>
        <v>0</v>
      </c>
      <c r="AT63" s="50"/>
      <c r="AU63" s="50"/>
      <c r="AV63" s="45">
        <f t="shared" si="199"/>
        <v>0</v>
      </c>
      <c r="AX63" s="34" t="s">
        <v>144</v>
      </c>
      <c r="AY63" s="16">
        <v>3110</v>
      </c>
      <c r="AZ63" s="41">
        <f t="shared" si="264"/>
        <v>0</v>
      </c>
      <c r="BA63" s="50"/>
      <c r="BB63" s="50"/>
      <c r="BC63" s="45">
        <f t="shared" si="201"/>
        <v>0</v>
      </c>
      <c r="BE63" s="34" t="s">
        <v>144</v>
      </c>
      <c r="BF63" s="16">
        <v>3110</v>
      </c>
      <c r="BG63" s="41">
        <f t="shared" si="265"/>
        <v>0</v>
      </c>
      <c r="BH63" s="50"/>
      <c r="BI63" s="50"/>
      <c r="BJ63" s="45">
        <f t="shared" si="203"/>
        <v>0</v>
      </c>
      <c r="BL63" s="34" t="s">
        <v>144</v>
      </c>
      <c r="BM63" s="16">
        <v>3110</v>
      </c>
      <c r="BN63" s="41">
        <f t="shared" si="266"/>
        <v>0</v>
      </c>
      <c r="BO63" s="50"/>
      <c r="BP63" s="50"/>
      <c r="BQ63" s="45">
        <f t="shared" si="205"/>
        <v>0</v>
      </c>
      <c r="BS63" s="34" t="s">
        <v>144</v>
      </c>
      <c r="BT63" s="16">
        <v>3110</v>
      </c>
      <c r="BU63" s="41">
        <f t="shared" si="267"/>
        <v>0</v>
      </c>
      <c r="BV63" s="50"/>
      <c r="BW63" s="50"/>
      <c r="BX63" s="45">
        <f t="shared" si="207"/>
        <v>0</v>
      </c>
      <c r="BZ63" s="34" t="s">
        <v>144</v>
      </c>
      <c r="CA63" s="16">
        <v>3110</v>
      </c>
      <c r="CB63" s="41">
        <f t="shared" si="268"/>
        <v>0</v>
      </c>
      <c r="CC63" s="50"/>
      <c r="CD63" s="50"/>
      <c r="CE63" s="45">
        <f t="shared" si="209"/>
        <v>0</v>
      </c>
    </row>
    <row r="64" spans="1:83" s="88" customFormat="1" ht="15.75" customHeight="1" thickBot="1">
      <c r="A64" s="34" t="s">
        <v>145</v>
      </c>
      <c r="B64" s="16">
        <v>3110</v>
      </c>
      <c r="C64" s="50"/>
      <c r="D64" s="50"/>
      <c r="E64" s="50"/>
      <c r="F64" s="45">
        <f t="shared" si="187"/>
        <v>0</v>
      </c>
      <c r="H64" s="34" t="s">
        <v>145</v>
      </c>
      <c r="I64" s="16">
        <v>3110</v>
      </c>
      <c r="J64" s="41">
        <f t="shared" si="258"/>
        <v>0</v>
      </c>
      <c r="K64" s="50"/>
      <c r="L64" s="50"/>
      <c r="M64" s="45">
        <f t="shared" si="189"/>
        <v>0</v>
      </c>
      <c r="O64" s="34" t="s">
        <v>145</v>
      </c>
      <c r="P64" s="16">
        <v>3110</v>
      </c>
      <c r="Q64" s="41">
        <f t="shared" si="259"/>
        <v>0</v>
      </c>
      <c r="R64" s="50"/>
      <c r="S64" s="50"/>
      <c r="T64" s="45">
        <f t="shared" si="191"/>
        <v>0</v>
      </c>
      <c r="V64" s="34" t="s">
        <v>145</v>
      </c>
      <c r="W64" s="16">
        <v>3110</v>
      </c>
      <c r="X64" s="41">
        <f t="shared" si="260"/>
        <v>0</v>
      </c>
      <c r="Y64" s="50"/>
      <c r="Z64" s="50"/>
      <c r="AA64" s="45">
        <f t="shared" si="193"/>
        <v>0</v>
      </c>
      <c r="AC64" s="34" t="s">
        <v>145</v>
      </c>
      <c r="AD64" s="16">
        <v>3110</v>
      </c>
      <c r="AE64" s="41">
        <f t="shared" si="261"/>
        <v>0</v>
      </c>
      <c r="AF64" s="50"/>
      <c r="AG64" s="50"/>
      <c r="AH64" s="45">
        <f t="shared" si="195"/>
        <v>0</v>
      </c>
      <c r="AJ64" s="34" t="s">
        <v>145</v>
      </c>
      <c r="AK64" s="16">
        <v>3110</v>
      </c>
      <c r="AL64" s="41">
        <f t="shared" si="262"/>
        <v>0</v>
      </c>
      <c r="AM64" s="50"/>
      <c r="AN64" s="50"/>
      <c r="AO64" s="45">
        <f t="shared" si="197"/>
        <v>0</v>
      </c>
      <c r="AQ64" s="34" t="s">
        <v>145</v>
      </c>
      <c r="AR64" s="16">
        <v>3110</v>
      </c>
      <c r="AS64" s="41">
        <f t="shared" si="263"/>
        <v>0</v>
      </c>
      <c r="AT64" s="50"/>
      <c r="AU64" s="50"/>
      <c r="AV64" s="45">
        <f t="shared" si="199"/>
        <v>0</v>
      </c>
      <c r="AX64" s="34" t="s">
        <v>145</v>
      </c>
      <c r="AY64" s="16">
        <v>3110</v>
      </c>
      <c r="AZ64" s="41">
        <f t="shared" si="264"/>
        <v>0</v>
      </c>
      <c r="BA64" s="50"/>
      <c r="BB64" s="50"/>
      <c r="BC64" s="45">
        <f t="shared" si="201"/>
        <v>0</v>
      </c>
      <c r="BE64" s="34" t="s">
        <v>145</v>
      </c>
      <c r="BF64" s="16">
        <v>3110</v>
      </c>
      <c r="BG64" s="41">
        <f t="shared" si="265"/>
        <v>0</v>
      </c>
      <c r="BH64" s="50"/>
      <c r="BI64" s="50"/>
      <c r="BJ64" s="45">
        <f t="shared" si="203"/>
        <v>0</v>
      </c>
      <c r="BL64" s="34" t="s">
        <v>145</v>
      </c>
      <c r="BM64" s="16">
        <v>3110</v>
      </c>
      <c r="BN64" s="41">
        <f t="shared" si="266"/>
        <v>0</v>
      </c>
      <c r="BO64" s="50"/>
      <c r="BP64" s="50"/>
      <c r="BQ64" s="45">
        <f t="shared" si="205"/>
        <v>0</v>
      </c>
      <c r="BS64" s="34" t="s">
        <v>145</v>
      </c>
      <c r="BT64" s="16">
        <v>3110</v>
      </c>
      <c r="BU64" s="41">
        <f t="shared" si="267"/>
        <v>0</v>
      </c>
      <c r="BV64" s="50"/>
      <c r="BW64" s="50"/>
      <c r="BX64" s="45">
        <f t="shared" si="207"/>
        <v>0</v>
      </c>
      <c r="BZ64" s="34" t="s">
        <v>145</v>
      </c>
      <c r="CA64" s="16">
        <v>3110</v>
      </c>
      <c r="CB64" s="41">
        <f t="shared" si="268"/>
        <v>0</v>
      </c>
      <c r="CC64" s="50"/>
      <c r="CD64" s="50"/>
      <c r="CE64" s="45">
        <f t="shared" si="209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87"/>
        <v>0</v>
      </c>
      <c r="H65" s="21" t="s">
        <v>53</v>
      </c>
      <c r="I65" s="16">
        <v>3120</v>
      </c>
      <c r="J65" s="50">
        <f>F65</f>
        <v>0</v>
      </c>
      <c r="K65" s="50"/>
      <c r="L65" s="50"/>
      <c r="M65" s="45">
        <f t="shared" si="189"/>
        <v>0</v>
      </c>
      <c r="O65" s="21" t="s">
        <v>53</v>
      </c>
      <c r="P65" s="16">
        <v>3120</v>
      </c>
      <c r="Q65" s="50">
        <f>M65</f>
        <v>0</v>
      </c>
      <c r="R65" s="50"/>
      <c r="S65" s="50"/>
      <c r="T65" s="45">
        <f t="shared" si="191"/>
        <v>0</v>
      </c>
      <c r="U65" s="28"/>
      <c r="V65" s="21" t="s">
        <v>53</v>
      </c>
      <c r="W65" s="16">
        <v>3120</v>
      </c>
      <c r="X65" s="50">
        <f>T65</f>
        <v>0</v>
      </c>
      <c r="Y65" s="50"/>
      <c r="Z65" s="50"/>
      <c r="AA65" s="45">
        <f t="shared" si="193"/>
        <v>0</v>
      </c>
      <c r="AB65" s="28"/>
      <c r="AC65" s="21" t="s">
        <v>53</v>
      </c>
      <c r="AD65" s="16">
        <v>3120</v>
      </c>
      <c r="AE65" s="50">
        <f>AA65</f>
        <v>0</v>
      </c>
      <c r="AF65" s="50"/>
      <c r="AG65" s="50"/>
      <c r="AH65" s="45">
        <f t="shared" si="195"/>
        <v>0</v>
      </c>
      <c r="AJ65" s="21" t="s">
        <v>53</v>
      </c>
      <c r="AK65" s="16">
        <v>3120</v>
      </c>
      <c r="AL65" s="50">
        <f>AH65</f>
        <v>0</v>
      </c>
      <c r="AM65" s="50"/>
      <c r="AN65" s="50"/>
      <c r="AO65" s="45">
        <f t="shared" si="197"/>
        <v>0</v>
      </c>
      <c r="AQ65" s="21" t="s">
        <v>53</v>
      </c>
      <c r="AR65" s="16">
        <v>3120</v>
      </c>
      <c r="AS65" s="50">
        <f>AO65</f>
        <v>0</v>
      </c>
      <c r="AT65" s="50"/>
      <c r="AU65" s="50"/>
      <c r="AV65" s="45">
        <f t="shared" si="199"/>
        <v>0</v>
      </c>
      <c r="AX65" s="21" t="s">
        <v>53</v>
      </c>
      <c r="AY65" s="16">
        <v>3120</v>
      </c>
      <c r="AZ65" s="50">
        <f>AV65</f>
        <v>0</v>
      </c>
      <c r="BA65" s="50"/>
      <c r="BB65" s="50"/>
      <c r="BC65" s="45">
        <f t="shared" si="201"/>
        <v>0</v>
      </c>
      <c r="BE65" s="21" t="s">
        <v>53</v>
      </c>
      <c r="BF65" s="16">
        <v>3120</v>
      </c>
      <c r="BG65" s="50">
        <f>BC65</f>
        <v>0</v>
      </c>
      <c r="BH65" s="50"/>
      <c r="BI65" s="50"/>
      <c r="BJ65" s="45">
        <f t="shared" si="203"/>
        <v>0</v>
      </c>
      <c r="BL65" s="21" t="s">
        <v>53</v>
      </c>
      <c r="BM65" s="16">
        <v>3120</v>
      </c>
      <c r="BN65" s="50">
        <f>BJ65</f>
        <v>0</v>
      </c>
      <c r="BO65" s="50"/>
      <c r="BP65" s="50"/>
      <c r="BQ65" s="45">
        <f t="shared" si="205"/>
        <v>0</v>
      </c>
      <c r="BS65" s="21" t="s">
        <v>53</v>
      </c>
      <c r="BT65" s="16">
        <v>3120</v>
      </c>
      <c r="BU65" s="50">
        <f>BQ65</f>
        <v>0</v>
      </c>
      <c r="BV65" s="50"/>
      <c r="BW65" s="50"/>
      <c r="BX65" s="45">
        <f t="shared" si="207"/>
        <v>0</v>
      </c>
      <c r="BZ65" s="21" t="s">
        <v>53</v>
      </c>
      <c r="CA65" s="16">
        <v>3120</v>
      </c>
      <c r="CB65" s="50">
        <f>BX65</f>
        <v>0</v>
      </c>
      <c r="CC65" s="50"/>
      <c r="CD65" s="50"/>
      <c r="CE65" s="45">
        <f t="shared" si="209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87"/>
        <v>0</v>
      </c>
      <c r="H66" s="21" t="s">
        <v>54</v>
      </c>
      <c r="I66" s="16">
        <v>3130</v>
      </c>
      <c r="J66" s="50">
        <f>F66</f>
        <v>0</v>
      </c>
      <c r="K66" s="50"/>
      <c r="L66" s="50"/>
      <c r="M66" s="45">
        <f t="shared" si="189"/>
        <v>0</v>
      </c>
      <c r="O66" s="21" t="s">
        <v>54</v>
      </c>
      <c r="P66" s="16">
        <v>3130</v>
      </c>
      <c r="Q66" s="50">
        <f>M66</f>
        <v>0</v>
      </c>
      <c r="R66" s="50"/>
      <c r="S66" s="50"/>
      <c r="T66" s="45">
        <f t="shared" si="191"/>
        <v>0</v>
      </c>
      <c r="U66" s="28"/>
      <c r="V66" s="21" t="s">
        <v>54</v>
      </c>
      <c r="W66" s="16">
        <v>3130</v>
      </c>
      <c r="X66" s="50">
        <f>T66</f>
        <v>0</v>
      </c>
      <c r="Y66" s="50"/>
      <c r="Z66" s="50"/>
      <c r="AA66" s="45">
        <f t="shared" si="193"/>
        <v>0</v>
      </c>
      <c r="AB66" s="28"/>
      <c r="AC66" s="21" t="s">
        <v>54</v>
      </c>
      <c r="AD66" s="16">
        <v>3130</v>
      </c>
      <c r="AE66" s="50">
        <f>AA66</f>
        <v>0</v>
      </c>
      <c r="AF66" s="50"/>
      <c r="AG66" s="50"/>
      <c r="AH66" s="45">
        <f t="shared" si="195"/>
        <v>0</v>
      </c>
      <c r="AJ66" s="21" t="s">
        <v>54</v>
      </c>
      <c r="AK66" s="16">
        <v>3130</v>
      </c>
      <c r="AL66" s="50">
        <f>AH66</f>
        <v>0</v>
      </c>
      <c r="AM66" s="50"/>
      <c r="AN66" s="50"/>
      <c r="AO66" s="45">
        <f t="shared" si="197"/>
        <v>0</v>
      </c>
      <c r="AQ66" s="21" t="s">
        <v>54</v>
      </c>
      <c r="AR66" s="16">
        <v>3130</v>
      </c>
      <c r="AS66" s="50">
        <f>AO66</f>
        <v>0</v>
      </c>
      <c r="AT66" s="50"/>
      <c r="AU66" s="50"/>
      <c r="AV66" s="45">
        <f t="shared" si="199"/>
        <v>0</v>
      </c>
      <c r="AX66" s="21" t="s">
        <v>54</v>
      </c>
      <c r="AY66" s="16">
        <v>3130</v>
      </c>
      <c r="AZ66" s="50">
        <f>AV66</f>
        <v>0</v>
      </c>
      <c r="BA66" s="50"/>
      <c r="BB66" s="50"/>
      <c r="BC66" s="45">
        <f t="shared" si="201"/>
        <v>0</v>
      </c>
      <c r="BE66" s="21" t="s">
        <v>54</v>
      </c>
      <c r="BF66" s="16">
        <v>3130</v>
      </c>
      <c r="BG66" s="50">
        <f>BC66</f>
        <v>0</v>
      </c>
      <c r="BH66" s="50"/>
      <c r="BI66" s="50"/>
      <c r="BJ66" s="45">
        <f t="shared" si="203"/>
        <v>0</v>
      </c>
      <c r="BL66" s="21" t="s">
        <v>54</v>
      </c>
      <c r="BM66" s="16">
        <v>3130</v>
      </c>
      <c r="BN66" s="50">
        <f>BJ66</f>
        <v>0</v>
      </c>
      <c r="BO66" s="50"/>
      <c r="BP66" s="50"/>
      <c r="BQ66" s="45">
        <f t="shared" si="205"/>
        <v>0</v>
      </c>
      <c r="BS66" s="21" t="s">
        <v>54</v>
      </c>
      <c r="BT66" s="16">
        <v>3130</v>
      </c>
      <c r="BU66" s="50">
        <f>BQ66</f>
        <v>0</v>
      </c>
      <c r="BV66" s="50"/>
      <c r="BW66" s="50"/>
      <c r="BX66" s="45">
        <f t="shared" si="207"/>
        <v>0</v>
      </c>
      <c r="BZ66" s="21" t="s">
        <v>54</v>
      </c>
      <c r="CA66" s="16">
        <v>3130</v>
      </c>
      <c r="CB66" s="50">
        <f>BX66</f>
        <v>0</v>
      </c>
      <c r="CC66" s="50"/>
      <c r="CD66" s="50"/>
      <c r="CE66" s="45">
        <f t="shared" si="209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/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2:28" s="27" customFormat="1" ht="15.75" customHeight="1"/>
    <row r="82" spans="22:28" s="27" customFormat="1"/>
    <row r="83" spans="22:28" s="27" customFormat="1" ht="15.75" customHeight="1"/>
    <row r="84" spans="22:28" s="27" customFormat="1" ht="15.75" customHeight="1"/>
    <row r="85" spans="22:28" s="27" customFormat="1" ht="15.75" customHeight="1"/>
    <row r="86" spans="22:28" s="27" customFormat="1" ht="15.75" customHeight="1"/>
    <row r="87" spans="22:28" s="27" customFormat="1" ht="15.75" customHeight="1"/>
    <row r="88" spans="22:28" s="27" customFormat="1" ht="15.75" customHeight="1"/>
    <row r="89" spans="22:28" s="27" customFormat="1" ht="15.75" customHeight="1"/>
    <row r="90" spans="22:28" s="27" customFormat="1" ht="15.75" customHeight="1"/>
    <row r="91" spans="22:28" s="27" customFormat="1" ht="15.75" customHeight="1"/>
    <row r="92" spans="22:28" s="27" customFormat="1" ht="15.75" customHeight="1"/>
    <row r="93" spans="22:28" s="27" customFormat="1" ht="15.75" customHeight="1">
      <c r="V93"/>
      <c r="W93"/>
      <c r="X93"/>
      <c r="Y93"/>
      <c r="Z93"/>
      <c r="AA93"/>
      <c r="AB93"/>
    </row>
    <row r="94" spans="22:28" s="27" customFormat="1" ht="15.75" customHeight="1">
      <c r="V94" s="28"/>
      <c r="W94" s="28"/>
      <c r="X94" s="28"/>
      <c r="Y94" s="28"/>
      <c r="Z94" s="28"/>
      <c r="AA94" s="28"/>
      <c r="AB94" s="28"/>
    </row>
    <row r="95" spans="22:28" s="27" customFormat="1" ht="15.75" customHeight="1">
      <c r="V95" s="28"/>
      <c r="W95" s="28"/>
      <c r="X95" s="28"/>
      <c r="Y95" s="28"/>
      <c r="Z95" s="28"/>
      <c r="AA95" s="28"/>
      <c r="AB95" s="28"/>
    </row>
    <row r="96" spans="22:28" s="27" customFormat="1" ht="15.75" customHeight="1">
      <c r="V96" s="28"/>
      <c r="W96" s="28"/>
      <c r="X96" s="28"/>
      <c r="Y96" s="28"/>
      <c r="Z96" s="28"/>
      <c r="AA96" s="28"/>
      <c r="AB96" s="28"/>
    </row>
    <row r="97" spans="22:28" s="27" customFormat="1" ht="15.75" customHeight="1">
      <c r="V97" s="28"/>
      <c r="W97" s="28"/>
      <c r="X97" s="28"/>
      <c r="Y97" s="28"/>
      <c r="Z97" s="28"/>
      <c r="AA97" s="28"/>
      <c r="AB97" s="28"/>
    </row>
    <row r="98" spans="22:28" s="27" customFormat="1" ht="15.75" customHeight="1">
      <c r="V98" s="28"/>
      <c r="W98" s="28"/>
      <c r="X98" s="28"/>
      <c r="Y98" s="28"/>
      <c r="Z98" s="28"/>
      <c r="AA98" s="28"/>
      <c r="AB98" s="28"/>
    </row>
    <row r="99" spans="22:28" s="27" customFormat="1" ht="15.75" customHeight="1">
      <c r="V99" s="28"/>
      <c r="W99" s="28"/>
      <c r="X99" s="28"/>
      <c r="Y99" s="28"/>
      <c r="Z99" s="28"/>
      <c r="AA99" s="28"/>
      <c r="AB99" s="28"/>
    </row>
    <row r="100" spans="22:28" s="27" customFormat="1" ht="15.75" customHeight="1">
      <c r="V100" s="28"/>
      <c r="W100" s="28"/>
      <c r="X100" s="28"/>
      <c r="Y100" s="28"/>
      <c r="Z100" s="28"/>
      <c r="AA100" s="28"/>
      <c r="AB100" s="28"/>
    </row>
    <row r="101" spans="22:28" s="27" customFormat="1" ht="15.75" customHeight="1">
      <c r="V101" s="28"/>
      <c r="W101" s="28"/>
      <c r="X101" s="28"/>
      <c r="Y101" s="28"/>
      <c r="Z101" s="28"/>
      <c r="AA101" s="28"/>
      <c r="AB101" s="28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25.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15.75" customHeight="1"/>
    <row r="107" spans="22:28" s="27" customFormat="1"/>
    <row r="108" spans="22:28" s="27" customFormat="1" ht="15.75" customHeight="1"/>
    <row r="109" spans="22:28" s="28" customFormat="1" ht="15.75" customHeight="1"/>
    <row r="110" spans="22:28" s="28" customFormat="1" ht="36" customHeight="1"/>
    <row r="111" spans="22:28" s="28" customFormat="1" ht="15.75" customHeight="1"/>
    <row r="112" spans="22:28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25.5" customHeight="1"/>
    <row r="144" s="28" customFormat="1" ht="15.75" customHeight="1"/>
    <row r="145" spans="15:22" s="27" customFormat="1" ht="15.75" customHeight="1"/>
    <row r="146" spans="15:22" s="27" customFormat="1"/>
    <row r="147" spans="15:22" s="27" customFormat="1" ht="15.75" customHeight="1"/>
    <row r="148" spans="15:22" s="28" customFormat="1" ht="15.75" customHeight="1">
      <c r="O148" s="27"/>
      <c r="P148" s="27"/>
      <c r="Q148" s="27"/>
      <c r="R148" s="27"/>
      <c r="S148" s="27"/>
      <c r="T148" s="27"/>
      <c r="U148" s="27"/>
      <c r="V148" s="27"/>
    </row>
    <row r="149" spans="15:22" s="28" customFormat="1" ht="36" customHeight="1">
      <c r="O149" s="27"/>
      <c r="P149" s="27"/>
      <c r="Q149" s="27"/>
      <c r="R149" s="27"/>
      <c r="S149" s="27"/>
      <c r="T149" s="27"/>
      <c r="U149" s="27"/>
      <c r="V149" s="27"/>
    </row>
    <row r="150" spans="15:22" s="28" customFormat="1" ht="15.75" customHeight="1">
      <c r="O150" s="27"/>
      <c r="P150" s="27"/>
      <c r="Q150" s="27"/>
      <c r="R150" s="27"/>
      <c r="S150" s="27"/>
      <c r="T150" s="27"/>
      <c r="U150" s="27"/>
      <c r="V150" s="27"/>
    </row>
    <row r="151" spans="15:22" s="28" customFormat="1" ht="15.75" customHeight="1">
      <c r="O151" s="27"/>
      <c r="P151" s="27"/>
      <c r="Q151" s="27"/>
      <c r="R151" s="27"/>
      <c r="S151" s="27"/>
      <c r="T151" s="27"/>
      <c r="U151" s="27"/>
      <c r="V151" s="27"/>
    </row>
    <row r="152" spans="15:22" s="32" customFormat="1" ht="15.75" customHeight="1">
      <c r="O152" s="27"/>
      <c r="P152" s="27"/>
      <c r="Q152" s="27"/>
      <c r="R152" s="27"/>
      <c r="S152" s="27"/>
      <c r="T152" s="27"/>
      <c r="U152" s="27"/>
      <c r="V152" s="27"/>
    </row>
    <row r="153" spans="15:22" s="32" customFormat="1" ht="15.75" customHeight="1">
      <c r="O153" s="27"/>
      <c r="P153" s="27"/>
      <c r="Q153" s="27"/>
      <c r="R153" s="27"/>
      <c r="S153" s="27"/>
      <c r="T153" s="27"/>
      <c r="U153" s="27"/>
      <c r="V153" s="27"/>
    </row>
    <row r="154" spans="15:22" s="32" customFormat="1" ht="15.75" customHeight="1">
      <c r="O154" s="27"/>
      <c r="P154" s="27"/>
      <c r="Q154" s="27"/>
      <c r="R154" s="27"/>
      <c r="S154" s="27"/>
      <c r="T154" s="27"/>
      <c r="U154" s="27"/>
      <c r="V154" s="27"/>
    </row>
    <row r="155" spans="15:22" s="32" customFormat="1" ht="15.75" customHeight="1">
      <c r="O155" s="27"/>
      <c r="P155" s="27"/>
      <c r="Q155" s="27"/>
      <c r="R155" s="27"/>
      <c r="S155" s="27"/>
      <c r="T155" s="27"/>
      <c r="U155" s="27"/>
      <c r="V155" s="27"/>
    </row>
    <row r="156" spans="15:22" s="28" customFormat="1" ht="15.75" customHeight="1">
      <c r="O156" s="27"/>
      <c r="P156" s="27"/>
      <c r="Q156" s="27"/>
      <c r="R156" s="27"/>
      <c r="S156" s="27"/>
      <c r="T156" s="27"/>
      <c r="U156" s="27"/>
      <c r="V156" s="27"/>
    </row>
    <row r="157" spans="15:22" s="28" customFormat="1" ht="15.75" customHeight="1">
      <c r="O157" s="27"/>
      <c r="P157" s="27"/>
      <c r="Q157" s="27"/>
      <c r="R157" s="27"/>
      <c r="S157" s="27"/>
      <c r="T157" s="27"/>
      <c r="U157" s="27"/>
      <c r="V157" s="27"/>
    </row>
    <row r="158" spans="15:22" s="28" customFormat="1" ht="15.75" customHeight="1">
      <c r="O158" s="27"/>
      <c r="P158" s="27"/>
      <c r="Q158" s="27"/>
      <c r="R158" s="27"/>
      <c r="S158" s="27"/>
      <c r="T158" s="27"/>
      <c r="U158" s="27"/>
      <c r="V158" s="27"/>
    </row>
    <row r="159" spans="15:22" s="28" customFormat="1" ht="15.75" customHeight="1">
      <c r="O159" s="27"/>
      <c r="P159" s="27"/>
      <c r="Q159" s="27"/>
      <c r="R159" s="27"/>
      <c r="S159" s="27"/>
      <c r="T159" s="27"/>
      <c r="U159" s="27"/>
      <c r="V159" s="27"/>
    </row>
    <row r="160" spans="15:22" s="28" customFormat="1">
      <c r="O160" s="27"/>
      <c r="P160" s="27"/>
      <c r="Q160" s="27"/>
      <c r="R160" s="27"/>
      <c r="S160" s="27"/>
      <c r="T160" s="27"/>
      <c r="U160" s="27"/>
      <c r="V160" s="27"/>
    </row>
    <row r="161" spans="15:22" s="28" customFormat="1" ht="15.75" customHeight="1">
      <c r="O161" s="27"/>
      <c r="P161" s="27"/>
      <c r="Q161" s="27"/>
      <c r="R161" s="27"/>
      <c r="S161" s="27"/>
      <c r="T161" s="27"/>
      <c r="U161" s="27"/>
      <c r="V161" s="27"/>
    </row>
    <row r="162" spans="15:22" s="28" customFormat="1" ht="15.75" customHeight="1">
      <c r="O162" s="27"/>
      <c r="P162" s="27"/>
      <c r="Q162" s="27"/>
      <c r="R162" s="27"/>
      <c r="S162" s="27"/>
      <c r="T162" s="27"/>
      <c r="U162" s="27"/>
      <c r="V162" s="27"/>
    </row>
    <row r="163" spans="15:22" s="28" customFormat="1" ht="15.75" customHeight="1">
      <c r="O163" s="27"/>
      <c r="P163" s="27"/>
      <c r="Q163" s="27"/>
      <c r="R163" s="27"/>
      <c r="S163" s="27"/>
      <c r="T163" s="27"/>
      <c r="U163" s="27"/>
      <c r="V163" s="27"/>
    </row>
    <row r="164" spans="15:22" s="28" customFormat="1" ht="15.75" customHeight="1">
      <c r="O164" s="27"/>
      <c r="P164" s="27"/>
      <c r="Q164" s="27"/>
      <c r="R164" s="27"/>
      <c r="S164" s="27"/>
      <c r="T164" s="27"/>
      <c r="U164" s="27"/>
      <c r="V164" s="27"/>
    </row>
    <row r="165" spans="15:22" s="28" customFormat="1" ht="15.75" customHeight="1">
      <c r="O165" s="27"/>
      <c r="P165" s="27"/>
      <c r="Q165" s="27"/>
      <c r="R165" s="27"/>
      <c r="S165" s="27"/>
      <c r="T165" s="27"/>
      <c r="U165" s="27"/>
      <c r="V165" s="27"/>
    </row>
    <row r="166" spans="15:22" s="28" customFormat="1" ht="15.75" customHeight="1">
      <c r="O166" s="27"/>
      <c r="P166" s="27"/>
      <c r="Q166" s="27"/>
      <c r="R166" s="27"/>
      <c r="S166" s="27"/>
      <c r="T166" s="27"/>
      <c r="U166" s="27"/>
      <c r="V166" s="27"/>
    </row>
    <row r="167" spans="15:22" s="28" customFormat="1" ht="15.75" customHeight="1">
      <c r="O167" s="27"/>
      <c r="P167" s="27"/>
      <c r="Q167" s="27"/>
      <c r="R167" s="27"/>
      <c r="S167" s="27"/>
      <c r="T167" s="27"/>
      <c r="U167" s="27"/>
      <c r="V167" s="27"/>
    </row>
    <row r="168" spans="15:22" s="28" customFormat="1" ht="15.75" customHeight="1">
      <c r="O168" s="27"/>
      <c r="P168" s="27"/>
      <c r="Q168" s="27"/>
      <c r="R168" s="27"/>
      <c r="S168" s="27"/>
      <c r="T168" s="27"/>
      <c r="U168" s="27"/>
      <c r="V168" s="27"/>
    </row>
    <row r="169" spans="15:22" s="28" customFormat="1" ht="15.75" customHeight="1">
      <c r="O169"/>
      <c r="P169"/>
      <c r="Q169"/>
      <c r="R169"/>
      <c r="S169"/>
      <c r="T169"/>
      <c r="U169"/>
      <c r="V169"/>
    </row>
    <row r="170" spans="15:22" s="28" customFormat="1" ht="15.75" customHeight="1">
      <c r="O170"/>
      <c r="P170"/>
      <c r="Q170"/>
      <c r="R170"/>
      <c r="S170"/>
      <c r="T170"/>
      <c r="U170"/>
      <c r="V170"/>
    </row>
    <row r="171" spans="15:22" s="28" customFormat="1" ht="15.75" customHeight="1">
      <c r="O171"/>
      <c r="P171"/>
      <c r="Q171"/>
      <c r="R171"/>
      <c r="S171"/>
      <c r="T171"/>
      <c r="U171"/>
      <c r="V171"/>
    </row>
    <row r="172" spans="15:22" s="28" customFormat="1" ht="15.75" customHeight="1">
      <c r="O172"/>
      <c r="P172"/>
      <c r="Q172"/>
      <c r="R172"/>
      <c r="S172"/>
      <c r="T172"/>
      <c r="U172"/>
      <c r="V172"/>
    </row>
    <row r="173" spans="15:22" s="28" customFormat="1" ht="15.75" customHeight="1">
      <c r="O173"/>
      <c r="P173"/>
      <c r="Q173"/>
      <c r="R173"/>
      <c r="S173"/>
      <c r="T173"/>
      <c r="U173"/>
      <c r="V173"/>
    </row>
    <row r="174" spans="15:22" s="28" customFormat="1" ht="15.75" customHeight="1">
      <c r="O174"/>
      <c r="P174"/>
      <c r="Q174"/>
      <c r="R174"/>
      <c r="S174"/>
      <c r="T174"/>
      <c r="U174"/>
      <c r="V174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25.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7" customFormat="1" ht="15.75" customHeight="1">
      <c r="O184"/>
      <c r="P184"/>
      <c r="Q184"/>
      <c r="R184"/>
      <c r="S184"/>
      <c r="T184"/>
      <c r="U184"/>
      <c r="V184"/>
    </row>
    <row r="185" spans="15:22" s="27" customFormat="1">
      <c r="O185"/>
      <c r="P185"/>
      <c r="Q185"/>
      <c r="R185"/>
      <c r="S185"/>
      <c r="T185"/>
      <c r="U185"/>
      <c r="V185"/>
    </row>
    <row r="186" spans="15:22" s="27" customFormat="1" ht="20.25" customHeight="1">
      <c r="O186"/>
      <c r="P186"/>
      <c r="Q186"/>
      <c r="R186"/>
      <c r="S186"/>
      <c r="T186"/>
      <c r="U186"/>
      <c r="V186"/>
    </row>
    <row r="187" spans="15:22" s="27" customFormat="1" ht="16.149999999999999" customHeight="1">
      <c r="O187"/>
      <c r="P187"/>
      <c r="Q187"/>
      <c r="R187"/>
      <c r="S187"/>
      <c r="T187"/>
      <c r="U187"/>
      <c r="V187"/>
    </row>
    <row r="188" spans="15:22" s="27" customFormat="1" ht="48" customHeight="1">
      <c r="O188"/>
      <c r="P188"/>
      <c r="Q188"/>
      <c r="R188"/>
      <c r="S188"/>
      <c r="T188"/>
      <c r="U188"/>
      <c r="V188"/>
    </row>
    <row r="189" spans="15:22" s="27" customFormat="1" ht="15.75" customHeight="1">
      <c r="O189"/>
      <c r="P189"/>
      <c r="Q189"/>
      <c r="R189"/>
      <c r="S189"/>
      <c r="T189"/>
      <c r="U189"/>
      <c r="V189"/>
    </row>
    <row r="190" spans="15:22" s="27" customFormat="1" ht="15.75" customHeight="1">
      <c r="O190"/>
      <c r="P190"/>
      <c r="Q190"/>
      <c r="R190"/>
      <c r="S190"/>
      <c r="T190"/>
      <c r="U190"/>
      <c r="V190"/>
    </row>
    <row r="191" spans="15:22" s="27" customFormat="1" ht="50.45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44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6.9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51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61.15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9" orientation="portrait" r:id="rId1"/>
  <colBreaks count="1" manualBreakCount="1">
    <brk id="7" max="6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F763"/>
  <sheetViews>
    <sheetView view="pageBreakPreview" topLeftCell="AN19" zoomScaleNormal="80" zoomScaleSheetLayoutView="100" workbookViewId="0">
      <selection activeCell="AU46" sqref="AU4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5703125" customWidth="1"/>
    <col min="10" max="10" width="12.5703125" customWidth="1"/>
    <col min="11" max="11" width="12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119</v>
      </c>
      <c r="B6" s="137"/>
      <c r="C6" s="137"/>
      <c r="D6" s="137"/>
      <c r="E6" s="137"/>
      <c r="F6" s="137"/>
      <c r="G6" s="137"/>
      <c r="H6" s="140" t="s">
        <v>119</v>
      </c>
      <c r="I6" s="137"/>
      <c r="J6" s="137"/>
      <c r="K6" s="137"/>
      <c r="L6" s="137"/>
      <c r="M6" s="137"/>
      <c r="N6" s="137"/>
      <c r="O6" s="140" t="s">
        <v>119</v>
      </c>
      <c r="P6" s="137"/>
      <c r="Q6" s="137"/>
      <c r="R6" s="137"/>
      <c r="S6" s="137"/>
      <c r="T6" s="137"/>
      <c r="U6" s="137"/>
      <c r="V6" s="140" t="s">
        <v>119</v>
      </c>
      <c r="W6" s="137"/>
      <c r="X6" s="137"/>
      <c r="Y6" s="137"/>
      <c r="Z6" s="137"/>
      <c r="AA6" s="137"/>
      <c r="AB6" s="137"/>
      <c r="AC6" s="140" t="s">
        <v>119</v>
      </c>
      <c r="AD6" s="137"/>
      <c r="AE6" s="137"/>
      <c r="AF6" s="137"/>
      <c r="AG6" s="137"/>
      <c r="AH6" s="137"/>
      <c r="AI6" s="137"/>
      <c r="AJ6" s="140" t="s">
        <v>119</v>
      </c>
      <c r="AK6" s="137"/>
      <c r="AL6" s="137"/>
      <c r="AM6" s="137"/>
      <c r="AN6" s="137"/>
      <c r="AO6" s="137"/>
      <c r="AP6" s="137"/>
      <c r="AQ6" s="140" t="s">
        <v>119</v>
      </c>
      <c r="AR6" s="137"/>
      <c r="AS6" s="137"/>
      <c r="AT6" s="137"/>
      <c r="AU6" s="137"/>
      <c r="AV6" s="137"/>
      <c r="AW6" s="137"/>
      <c r="AX6" s="140" t="s">
        <v>119</v>
      </c>
      <c r="AY6" s="137"/>
      <c r="AZ6" s="137"/>
      <c r="BA6" s="137"/>
      <c r="BB6" s="137"/>
      <c r="BC6" s="137"/>
      <c r="BD6" s="137"/>
      <c r="BE6" s="140" t="s">
        <v>119</v>
      </c>
      <c r="BF6" s="137"/>
      <c r="BG6" s="137"/>
      <c r="BH6" s="137"/>
      <c r="BI6" s="137"/>
      <c r="BJ6" s="137"/>
      <c r="BK6" s="137"/>
      <c r="BL6" s="140" t="s">
        <v>119</v>
      </c>
      <c r="BM6" s="137"/>
      <c r="BN6" s="137"/>
      <c r="BO6" s="137"/>
      <c r="BP6" s="137"/>
      <c r="BQ6" s="137"/>
      <c r="BR6" s="137"/>
      <c r="BS6" s="140" t="s">
        <v>119</v>
      </c>
      <c r="BT6" s="137"/>
      <c r="BU6" s="137"/>
      <c r="BV6" s="137"/>
      <c r="BW6" s="137"/>
      <c r="BX6" s="137"/>
      <c r="BY6" s="137"/>
      <c r="BZ6" s="140" t="s">
        <v>119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117</v>
      </c>
      <c r="B8" s="137"/>
      <c r="C8" s="137"/>
      <c r="D8" s="137"/>
      <c r="E8" s="137"/>
      <c r="F8" s="137"/>
      <c r="G8" s="137"/>
      <c r="H8" s="136" t="s">
        <v>117</v>
      </c>
      <c r="I8" s="137"/>
      <c r="J8" s="137"/>
      <c r="K8" s="137"/>
      <c r="L8" s="137"/>
      <c r="M8" s="137"/>
      <c r="N8" s="137"/>
      <c r="O8" s="136" t="s">
        <v>117</v>
      </c>
      <c r="P8" s="137"/>
      <c r="Q8" s="137"/>
      <c r="R8" s="137"/>
      <c r="S8" s="137"/>
      <c r="T8" s="137"/>
      <c r="U8" s="137"/>
      <c r="V8" s="136" t="s">
        <v>117</v>
      </c>
      <c r="W8" s="137"/>
      <c r="X8" s="137"/>
      <c r="Y8" s="137"/>
      <c r="Z8" s="137"/>
      <c r="AA8" s="137"/>
      <c r="AB8" s="137"/>
      <c r="AC8" s="136" t="s">
        <v>117</v>
      </c>
      <c r="AD8" s="137"/>
      <c r="AE8" s="137"/>
      <c r="AF8" s="137"/>
      <c r="AG8" s="137"/>
      <c r="AH8" s="137"/>
      <c r="AI8" s="137"/>
      <c r="AJ8" s="136" t="s">
        <v>117</v>
      </c>
      <c r="AK8" s="137"/>
      <c r="AL8" s="137"/>
      <c r="AM8" s="137"/>
      <c r="AN8" s="137"/>
      <c r="AO8" s="137"/>
      <c r="AP8" s="137"/>
      <c r="AQ8" s="136" t="s">
        <v>117</v>
      </c>
      <c r="AR8" s="137"/>
      <c r="AS8" s="137"/>
      <c r="AT8" s="137"/>
      <c r="AU8" s="137"/>
      <c r="AV8" s="137"/>
      <c r="AW8" s="137"/>
      <c r="AX8" s="136" t="s">
        <v>117</v>
      </c>
      <c r="AY8" s="137"/>
      <c r="AZ8" s="137"/>
      <c r="BA8" s="137"/>
      <c r="BB8" s="137"/>
      <c r="BC8" s="137"/>
      <c r="BD8" s="137"/>
      <c r="BE8" s="136" t="s">
        <v>117</v>
      </c>
      <c r="BF8" s="137"/>
      <c r="BG8" s="137"/>
      <c r="BH8" s="137"/>
      <c r="BI8" s="137"/>
      <c r="BJ8" s="137"/>
      <c r="BK8" s="137"/>
      <c r="BL8" s="136" t="s">
        <v>117</v>
      </c>
      <c r="BM8" s="137"/>
      <c r="BN8" s="137"/>
      <c r="BO8" s="137"/>
      <c r="BP8" s="137"/>
      <c r="BQ8" s="137"/>
      <c r="BR8" s="137"/>
      <c r="BS8" s="136" t="s">
        <v>117</v>
      </c>
      <c r="BT8" s="137"/>
      <c r="BU8" s="137"/>
      <c r="BV8" s="137"/>
      <c r="BW8" s="137"/>
      <c r="BX8" s="137"/>
      <c r="BY8" s="137"/>
      <c r="BZ8" s="136" t="s">
        <v>117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32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C22+C57</f>
        <v>1501030</v>
      </c>
      <c r="D21" s="102">
        <f>D22+D57</f>
        <v>0</v>
      </c>
      <c r="E21" s="102">
        <f t="shared" ref="E21" si="0">E22+E57</f>
        <v>4257.71</v>
      </c>
      <c r="F21" s="102">
        <f>C21+D21-E21</f>
        <v>1496772.29</v>
      </c>
      <c r="G21" s="103"/>
      <c r="H21" s="100" t="s">
        <v>28</v>
      </c>
      <c r="I21" s="101" t="s">
        <v>29</v>
      </c>
      <c r="J21" s="102">
        <f>J22+J57</f>
        <v>1496772.29</v>
      </c>
      <c r="K21" s="102">
        <f>K22+K57</f>
        <v>305</v>
      </c>
      <c r="L21" s="102">
        <f t="shared" ref="L21" si="1">L22+L57</f>
        <v>286139.56</v>
      </c>
      <c r="M21" s="102">
        <f>J21+K21-L21</f>
        <v>1210937.73</v>
      </c>
      <c r="O21" s="100" t="s">
        <v>28</v>
      </c>
      <c r="P21" s="101" t="s">
        <v>29</v>
      </c>
      <c r="Q21" s="102">
        <f>Q22+Q57</f>
        <v>1210937.7299999997</v>
      </c>
      <c r="R21" s="102">
        <f>R22+R57</f>
        <v>0</v>
      </c>
      <c r="S21" s="102">
        <f t="shared" ref="S21" si="2">S22+S57</f>
        <v>3695.95</v>
      </c>
      <c r="T21" s="102">
        <f>Q21+R21-S21</f>
        <v>1207241.7799999998</v>
      </c>
      <c r="V21" s="100" t="s">
        <v>28</v>
      </c>
      <c r="W21" s="101" t="s">
        <v>29</v>
      </c>
      <c r="X21" s="102">
        <f>X22+X57</f>
        <v>1207241.7799999998</v>
      </c>
      <c r="Y21" s="102">
        <f>Y22+Y57</f>
        <v>50000</v>
      </c>
      <c r="Z21" s="102">
        <f t="shared" ref="Z21" si="3">Z22+Z57</f>
        <v>288033.74000000005</v>
      </c>
      <c r="AA21" s="102">
        <f>X21+Y21-Z21</f>
        <v>969208.0399999998</v>
      </c>
      <c r="AC21" s="100" t="s">
        <v>28</v>
      </c>
      <c r="AD21" s="101" t="s">
        <v>29</v>
      </c>
      <c r="AE21" s="102">
        <f>AE22+AE57</f>
        <v>969208.04</v>
      </c>
      <c r="AF21" s="102">
        <f>AF22+AF57</f>
        <v>169050</v>
      </c>
      <c r="AG21" s="102">
        <f t="shared" ref="AG21" si="4">AG22+AG57</f>
        <v>192519.59999999998</v>
      </c>
      <c r="AH21" s="102">
        <f>AE21+AF21-AG21</f>
        <v>945738.44000000006</v>
      </c>
      <c r="AJ21" s="100" t="s">
        <v>28</v>
      </c>
      <c r="AK21" s="101" t="s">
        <v>29</v>
      </c>
      <c r="AL21" s="102">
        <f>AL22+AL57</f>
        <v>945738.44000000006</v>
      </c>
      <c r="AM21" s="102">
        <f>AM22+AM57</f>
        <v>207747</v>
      </c>
      <c r="AN21" s="102">
        <f t="shared" ref="AN21" si="5">AN22+AN57</f>
        <v>35937.33</v>
      </c>
      <c r="AO21" s="102">
        <f>AL21+AM21-AN21</f>
        <v>1117548.1099999999</v>
      </c>
      <c r="AQ21" s="100" t="s">
        <v>28</v>
      </c>
      <c r="AR21" s="101" t="s">
        <v>29</v>
      </c>
      <c r="AS21" s="102">
        <f>AS22+AS57</f>
        <v>1117548.1099999999</v>
      </c>
      <c r="AT21" s="102">
        <f>AT22+AT57</f>
        <v>240000</v>
      </c>
      <c r="AU21" s="102">
        <f t="shared" ref="AU21" si="6">AU22+AU57</f>
        <v>82415.489999999991</v>
      </c>
      <c r="AV21" s="102">
        <f>AS21+AT21-AU21</f>
        <v>1275132.6199999999</v>
      </c>
      <c r="AX21" s="100" t="s">
        <v>28</v>
      </c>
      <c r="AY21" s="101" t="s">
        <v>29</v>
      </c>
      <c r="AZ21" s="102">
        <f>AZ22+AZ57</f>
        <v>1275132.6200000001</v>
      </c>
      <c r="BA21" s="102">
        <f>BA22+BA57</f>
        <v>0</v>
      </c>
      <c r="BB21" s="102">
        <f t="shared" ref="BB21" si="7">BB22+BB57</f>
        <v>0</v>
      </c>
      <c r="BC21" s="102">
        <f>AZ21+BA21-BB21</f>
        <v>1275132.6200000001</v>
      </c>
      <c r="BE21" s="100" t="s">
        <v>28</v>
      </c>
      <c r="BF21" s="101" t="s">
        <v>29</v>
      </c>
      <c r="BG21" s="102">
        <f>BG22+BG57</f>
        <v>1275132.6200000001</v>
      </c>
      <c r="BH21" s="102">
        <f>BH22+BH57</f>
        <v>0</v>
      </c>
      <c r="BI21" s="102">
        <f t="shared" ref="BI21" si="8">BI22+BI57</f>
        <v>0</v>
      </c>
      <c r="BJ21" s="102">
        <f>BG21+BH21-BI21</f>
        <v>1275132.6200000001</v>
      </c>
      <c r="BL21" s="100" t="s">
        <v>28</v>
      </c>
      <c r="BM21" s="101" t="s">
        <v>29</v>
      </c>
      <c r="BN21" s="102">
        <f>BN22+BN57</f>
        <v>1275132.6200000001</v>
      </c>
      <c r="BO21" s="102">
        <f>BO22+BO57</f>
        <v>0</v>
      </c>
      <c r="BP21" s="102">
        <f t="shared" ref="BP21" si="9">BP22+BP57</f>
        <v>0</v>
      </c>
      <c r="BQ21" s="102">
        <f>BN21+BO21-BP21</f>
        <v>1275132.6200000001</v>
      </c>
      <c r="BS21" s="100" t="s">
        <v>28</v>
      </c>
      <c r="BT21" s="101" t="s">
        <v>29</v>
      </c>
      <c r="BU21" s="102">
        <f>BU22+BU57</f>
        <v>1275132.6200000001</v>
      </c>
      <c r="BV21" s="102">
        <f>BV22+BV57</f>
        <v>0</v>
      </c>
      <c r="BW21" s="102">
        <f t="shared" ref="BW21" si="10">BW22+BW57</f>
        <v>0</v>
      </c>
      <c r="BX21" s="102">
        <f>BU21+BV21-BW21</f>
        <v>1275132.6200000001</v>
      </c>
      <c r="BZ21" s="100" t="s">
        <v>28</v>
      </c>
      <c r="CA21" s="101" t="s">
        <v>29</v>
      </c>
      <c r="CB21" s="102">
        <f>CB22+CB57</f>
        <v>1275132.6200000001</v>
      </c>
      <c r="CC21" s="102">
        <f>CC22+CC57</f>
        <v>0</v>
      </c>
      <c r="CD21" s="102">
        <f t="shared" ref="CD21" si="11">CD22+CD57</f>
        <v>0</v>
      </c>
      <c r="CE21" s="102">
        <f>CB21+CC21-CD21</f>
        <v>1275132.6200000001</v>
      </c>
    </row>
    <row r="22" spans="1:83" s="96" customFormat="1" ht="36" customHeight="1" thickBot="1">
      <c r="A22" s="92" t="s">
        <v>121</v>
      </c>
      <c r="B22" s="93">
        <v>2000</v>
      </c>
      <c r="C22" s="94">
        <f>C23+C55</f>
        <v>1501030</v>
      </c>
      <c r="D22" s="94">
        <f>D23+D55</f>
        <v>0</v>
      </c>
      <c r="E22" s="94">
        <f t="shared" ref="E22" si="12">E23+E55</f>
        <v>4257.71</v>
      </c>
      <c r="F22" s="95">
        <f t="shared" ref="F22:F24" si="13">C22+D22-E22</f>
        <v>1496772.29</v>
      </c>
      <c r="H22" s="92" t="s">
        <v>121</v>
      </c>
      <c r="I22" s="93">
        <v>2000</v>
      </c>
      <c r="J22" s="94">
        <f>J23+J55</f>
        <v>1496772.29</v>
      </c>
      <c r="K22" s="94">
        <f>K23+K55</f>
        <v>305</v>
      </c>
      <c r="L22" s="94">
        <f t="shared" ref="L22" si="14">L23+L55</f>
        <v>286139.56</v>
      </c>
      <c r="M22" s="95">
        <f t="shared" ref="M22:M24" si="15">J22+K22-L22</f>
        <v>1210937.73</v>
      </c>
      <c r="O22" s="92" t="s">
        <v>121</v>
      </c>
      <c r="P22" s="93">
        <v>2000</v>
      </c>
      <c r="Q22" s="94">
        <f>Q23+Q55</f>
        <v>1210937.7299999997</v>
      </c>
      <c r="R22" s="94">
        <f>R23+R55</f>
        <v>0</v>
      </c>
      <c r="S22" s="94">
        <f t="shared" ref="S22" si="16">S23+S55</f>
        <v>3695.95</v>
      </c>
      <c r="T22" s="95">
        <f t="shared" ref="T22:T24" si="17">Q22+R22-S22</f>
        <v>1207241.7799999998</v>
      </c>
      <c r="V22" s="92" t="s">
        <v>121</v>
      </c>
      <c r="W22" s="93">
        <v>2000</v>
      </c>
      <c r="X22" s="94">
        <f>X23+X55</f>
        <v>1207241.7799999998</v>
      </c>
      <c r="Y22" s="94">
        <f>Y23+Y55</f>
        <v>0</v>
      </c>
      <c r="Z22" s="94">
        <f t="shared" ref="Z22" si="18">Z23+Z55</f>
        <v>288033.74000000005</v>
      </c>
      <c r="AA22" s="95">
        <f t="shared" ref="AA22:AA24" si="19">X22+Y22-Z22</f>
        <v>919208.0399999998</v>
      </c>
      <c r="AC22" s="92" t="s">
        <v>121</v>
      </c>
      <c r="AD22" s="93">
        <v>2000</v>
      </c>
      <c r="AE22" s="94">
        <f>AE23+AE55</f>
        <v>919208.04</v>
      </c>
      <c r="AF22" s="94">
        <f>AF23+AF55</f>
        <v>0</v>
      </c>
      <c r="AG22" s="94">
        <f t="shared" ref="AG22" si="20">AG23+AG55</f>
        <v>192519.59999999998</v>
      </c>
      <c r="AH22" s="95">
        <f t="shared" ref="AH22:AH24" si="21">AE22+AF22-AG22</f>
        <v>726688.44000000006</v>
      </c>
      <c r="AJ22" s="92" t="s">
        <v>121</v>
      </c>
      <c r="AK22" s="93">
        <v>2000</v>
      </c>
      <c r="AL22" s="94">
        <f>AL23+AL55</f>
        <v>726688.44000000006</v>
      </c>
      <c r="AM22" s="94">
        <f>AM23+AM55</f>
        <v>107747</v>
      </c>
      <c r="AN22" s="94">
        <f t="shared" ref="AN22" si="22">AN23+AN55</f>
        <v>35937.33</v>
      </c>
      <c r="AO22" s="95">
        <f t="shared" ref="AO22:AO24" si="23">AL22+AM22-AN22</f>
        <v>798498.1100000001</v>
      </c>
      <c r="AQ22" s="92" t="s">
        <v>121</v>
      </c>
      <c r="AR22" s="93">
        <v>2000</v>
      </c>
      <c r="AS22" s="94">
        <f>AS23+AS55</f>
        <v>798498.11</v>
      </c>
      <c r="AT22" s="94">
        <f>AT23+AT55</f>
        <v>40000</v>
      </c>
      <c r="AU22" s="94">
        <f t="shared" ref="AU22" si="24">AU23+AU55</f>
        <v>82415.489999999991</v>
      </c>
      <c r="AV22" s="95">
        <f t="shared" ref="AV22:AV24" si="25">AS22+AT22-AU22</f>
        <v>756082.62</v>
      </c>
      <c r="AX22" s="92" t="s">
        <v>121</v>
      </c>
      <c r="AY22" s="93">
        <v>2000</v>
      </c>
      <c r="AZ22" s="94">
        <f>AZ23+AZ55</f>
        <v>756082.62</v>
      </c>
      <c r="BA22" s="94">
        <f>BA23+BA55</f>
        <v>0</v>
      </c>
      <c r="BB22" s="94">
        <f t="shared" ref="BB22" si="26">BB23+BB55</f>
        <v>0</v>
      </c>
      <c r="BC22" s="95">
        <f t="shared" ref="BC22:BC24" si="27">AZ22+BA22-BB22</f>
        <v>756082.62</v>
      </c>
      <c r="BE22" s="92" t="s">
        <v>121</v>
      </c>
      <c r="BF22" s="93">
        <v>2000</v>
      </c>
      <c r="BG22" s="94">
        <f>BG23+BG55</f>
        <v>756082.62</v>
      </c>
      <c r="BH22" s="94">
        <f>BH23+BH55</f>
        <v>0</v>
      </c>
      <c r="BI22" s="94">
        <f t="shared" ref="BI22" si="28">BI23+BI55</f>
        <v>0</v>
      </c>
      <c r="BJ22" s="95">
        <f t="shared" ref="BJ22:BJ24" si="29">BG22+BH22-BI22</f>
        <v>756082.62</v>
      </c>
      <c r="BL22" s="92" t="s">
        <v>121</v>
      </c>
      <c r="BM22" s="93">
        <v>2000</v>
      </c>
      <c r="BN22" s="94">
        <f>BN23+BN55</f>
        <v>756082.62</v>
      </c>
      <c r="BO22" s="94">
        <f>BO23+BO55</f>
        <v>0</v>
      </c>
      <c r="BP22" s="94">
        <f t="shared" ref="BP22" si="30">BP23+BP55</f>
        <v>0</v>
      </c>
      <c r="BQ22" s="95">
        <f t="shared" ref="BQ22:BQ24" si="31">BN22+BO22-BP22</f>
        <v>756082.62</v>
      </c>
      <c r="BS22" s="92" t="s">
        <v>121</v>
      </c>
      <c r="BT22" s="93">
        <v>2000</v>
      </c>
      <c r="BU22" s="94">
        <f>BU23+BU55</f>
        <v>756082.62</v>
      </c>
      <c r="BV22" s="94">
        <f>BV23+BV55</f>
        <v>0</v>
      </c>
      <c r="BW22" s="94">
        <f t="shared" ref="BW22" si="32">BW23+BW55</f>
        <v>0</v>
      </c>
      <c r="BX22" s="95">
        <f t="shared" ref="BX22:BX24" si="33">BU22+BV22-BW22</f>
        <v>756082.62</v>
      </c>
      <c r="BZ22" s="92" t="s">
        <v>121</v>
      </c>
      <c r="CA22" s="93">
        <v>2000</v>
      </c>
      <c r="CB22" s="94">
        <f>CB23+CB55</f>
        <v>756082.62</v>
      </c>
      <c r="CC22" s="94">
        <f>CC23+CC55</f>
        <v>0</v>
      </c>
      <c r="CD22" s="94">
        <f t="shared" ref="CD22" si="34">CD23+CD55</f>
        <v>0</v>
      </c>
      <c r="CE22" s="95">
        <f t="shared" ref="CE22:CE24" si="35">CB22+CC22-CD22</f>
        <v>756082.62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C24+C31+C32+C49</f>
        <v>1489030</v>
      </c>
      <c r="D23" s="107">
        <f>D24+D31+D32+D49</f>
        <v>0</v>
      </c>
      <c r="E23" s="107">
        <f t="shared" ref="E23" si="36">E24+E31+E32+E49</f>
        <v>4257.71</v>
      </c>
      <c r="F23" s="107">
        <f t="shared" si="13"/>
        <v>1484772.29</v>
      </c>
      <c r="H23" s="105" t="s">
        <v>30</v>
      </c>
      <c r="I23" s="106">
        <v>2200</v>
      </c>
      <c r="J23" s="107">
        <f>J24+J31+J32+J49</f>
        <v>1484772.29</v>
      </c>
      <c r="K23" s="107">
        <f>K24+K31+K32+K49</f>
        <v>305</v>
      </c>
      <c r="L23" s="107">
        <f t="shared" ref="L23" si="37">L24+L31+L32+L49</f>
        <v>286139.56</v>
      </c>
      <c r="M23" s="107">
        <f t="shared" si="15"/>
        <v>1198937.73</v>
      </c>
      <c r="O23" s="105" t="s">
        <v>30</v>
      </c>
      <c r="P23" s="106">
        <v>2200</v>
      </c>
      <c r="Q23" s="107">
        <f>Q24+Q31+Q32+Q49</f>
        <v>1198937.7299999997</v>
      </c>
      <c r="R23" s="107">
        <f>R24+R31+R32+R49</f>
        <v>0</v>
      </c>
      <c r="S23" s="107">
        <f t="shared" ref="S23" si="38">S24+S31+S32+S49</f>
        <v>3695.95</v>
      </c>
      <c r="T23" s="107">
        <f t="shared" si="17"/>
        <v>1195241.7799999998</v>
      </c>
      <c r="V23" s="105" t="s">
        <v>30</v>
      </c>
      <c r="W23" s="106">
        <v>2200</v>
      </c>
      <c r="X23" s="107">
        <f>X24+X31+X32+X49</f>
        <v>1195241.7799999998</v>
      </c>
      <c r="Y23" s="107">
        <f>Y24+Y31+Y32+Y49</f>
        <v>0</v>
      </c>
      <c r="Z23" s="107">
        <f t="shared" ref="Z23" si="39">Z24+Z31+Z32+Z49</f>
        <v>288033.74000000005</v>
      </c>
      <c r="AA23" s="107">
        <f t="shared" si="19"/>
        <v>907208.0399999998</v>
      </c>
      <c r="AC23" s="105" t="s">
        <v>30</v>
      </c>
      <c r="AD23" s="106">
        <v>2200</v>
      </c>
      <c r="AE23" s="107">
        <f>AE24+AE31+AE32+AE49</f>
        <v>907208.04</v>
      </c>
      <c r="AF23" s="107">
        <f>AF24+AF31+AF32+AF49</f>
        <v>0</v>
      </c>
      <c r="AG23" s="107">
        <f t="shared" ref="AG23" si="40">AG24+AG31+AG32+AG49</f>
        <v>192519.59999999998</v>
      </c>
      <c r="AH23" s="107">
        <f t="shared" si="21"/>
        <v>714688.44000000006</v>
      </c>
      <c r="AJ23" s="105" t="s">
        <v>30</v>
      </c>
      <c r="AK23" s="106">
        <v>2200</v>
      </c>
      <c r="AL23" s="107">
        <f>AL24+AL31+AL32+AL49</f>
        <v>714688.44000000006</v>
      </c>
      <c r="AM23" s="107">
        <f>AM24+AM31+AM32+AM49</f>
        <v>107747</v>
      </c>
      <c r="AN23" s="107">
        <f t="shared" ref="AN23" si="41">AN24+AN31+AN32+AN49</f>
        <v>35937.33</v>
      </c>
      <c r="AO23" s="107">
        <f t="shared" si="23"/>
        <v>786498.1100000001</v>
      </c>
      <c r="AQ23" s="105" t="s">
        <v>30</v>
      </c>
      <c r="AR23" s="106">
        <v>2200</v>
      </c>
      <c r="AS23" s="107">
        <f>AS24+AS31+AS32+AS49</f>
        <v>786498.11</v>
      </c>
      <c r="AT23" s="107">
        <f>AT24+AT31+AT32+AT49</f>
        <v>40000</v>
      </c>
      <c r="AU23" s="107">
        <f t="shared" ref="AU23" si="42">AU24+AU31+AU32+AU49</f>
        <v>82415.489999999991</v>
      </c>
      <c r="AV23" s="107">
        <f t="shared" si="25"/>
        <v>744082.62</v>
      </c>
      <c r="AX23" s="105" t="s">
        <v>30</v>
      </c>
      <c r="AY23" s="106">
        <v>2200</v>
      </c>
      <c r="AZ23" s="107">
        <f>AZ24+AZ31+AZ32+AZ49</f>
        <v>744082.62</v>
      </c>
      <c r="BA23" s="107">
        <f>BA24+BA31+BA32+BA49</f>
        <v>0</v>
      </c>
      <c r="BB23" s="107">
        <f t="shared" ref="BB23" si="43">BB24+BB31+BB32+BB49</f>
        <v>0</v>
      </c>
      <c r="BC23" s="107">
        <f t="shared" si="27"/>
        <v>744082.62</v>
      </c>
      <c r="BE23" s="105" t="s">
        <v>30</v>
      </c>
      <c r="BF23" s="106">
        <v>2200</v>
      </c>
      <c r="BG23" s="107">
        <f>BG24+BG31+BG32+BG49</f>
        <v>744082.62</v>
      </c>
      <c r="BH23" s="107">
        <f>BH24+BH31+BH32+BH49</f>
        <v>0</v>
      </c>
      <c r="BI23" s="107">
        <f t="shared" ref="BI23" si="44">BI24+BI31+BI32+BI49</f>
        <v>0</v>
      </c>
      <c r="BJ23" s="107">
        <f t="shared" si="29"/>
        <v>744082.62</v>
      </c>
      <c r="BL23" s="105" t="s">
        <v>30</v>
      </c>
      <c r="BM23" s="106">
        <v>2200</v>
      </c>
      <c r="BN23" s="107">
        <f>BN24+BN31+BN32+BN49</f>
        <v>744082.62</v>
      </c>
      <c r="BO23" s="107">
        <f>BO24+BO31+BO32+BO49</f>
        <v>0</v>
      </c>
      <c r="BP23" s="107">
        <f t="shared" ref="BP23" si="45">BP24+BP31+BP32+BP49</f>
        <v>0</v>
      </c>
      <c r="BQ23" s="107">
        <f t="shared" si="31"/>
        <v>744082.62</v>
      </c>
      <c r="BS23" s="105" t="s">
        <v>30</v>
      </c>
      <c r="BT23" s="106">
        <v>2200</v>
      </c>
      <c r="BU23" s="107">
        <f>BU24+BU31+BU32+BU49</f>
        <v>744082.62</v>
      </c>
      <c r="BV23" s="107">
        <f>BV24+BV31+BV32+BV49</f>
        <v>0</v>
      </c>
      <c r="BW23" s="107">
        <f t="shared" ref="BW23" si="46">BW24+BW31+BW32+BW49</f>
        <v>0</v>
      </c>
      <c r="BX23" s="107">
        <f t="shared" si="33"/>
        <v>744082.62</v>
      </c>
      <c r="BZ23" s="105" t="s">
        <v>30</v>
      </c>
      <c r="CA23" s="106">
        <v>2200</v>
      </c>
      <c r="CB23" s="107">
        <f>CB24+CB31+CB32+CB49</f>
        <v>744082.62</v>
      </c>
      <c r="CC23" s="107">
        <f>CC24+CC31+CC32+CC49</f>
        <v>0</v>
      </c>
      <c r="CD23" s="107">
        <f t="shared" ref="CD23" si="47">CD24+CD31+CD32+CD49</f>
        <v>0</v>
      </c>
      <c r="CE23" s="107">
        <f t="shared" si="35"/>
        <v>744082.62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SUM(C25:C30)</f>
        <v>3550</v>
      </c>
      <c r="D24" s="43">
        <f t="shared" ref="D24:E24" si="48">SUM(D25:D30)</f>
        <v>0</v>
      </c>
      <c r="E24" s="43">
        <f t="shared" si="48"/>
        <v>0</v>
      </c>
      <c r="F24" s="47">
        <f t="shared" si="13"/>
        <v>3550</v>
      </c>
      <c r="H24" s="37" t="s">
        <v>31</v>
      </c>
      <c r="I24" s="42">
        <v>2210</v>
      </c>
      <c r="J24" s="43">
        <f>SUM(J25:J30)</f>
        <v>3550</v>
      </c>
      <c r="K24" s="43">
        <f t="shared" ref="K24" si="49">SUM(K25:K30)</f>
        <v>0</v>
      </c>
      <c r="L24" s="123">
        <f t="shared" ref="L24" si="50">SUM(L25:L30)</f>
        <v>0</v>
      </c>
      <c r="M24" s="47">
        <f t="shared" si="15"/>
        <v>3550</v>
      </c>
      <c r="O24" s="37" t="s">
        <v>31</v>
      </c>
      <c r="P24" s="42">
        <v>2210</v>
      </c>
      <c r="Q24" s="43">
        <f>SUM(Q25:Q30)</f>
        <v>3550</v>
      </c>
      <c r="R24" s="43">
        <f t="shared" ref="R24" si="51">SUM(R25:R30)</f>
        <v>0</v>
      </c>
      <c r="S24" s="43">
        <f t="shared" ref="S24" si="52">SUM(S25:S30)</f>
        <v>0</v>
      </c>
      <c r="T24" s="47">
        <f t="shared" si="17"/>
        <v>3550</v>
      </c>
      <c r="V24" s="37" t="s">
        <v>31</v>
      </c>
      <c r="W24" s="42">
        <v>2210</v>
      </c>
      <c r="X24" s="43">
        <f>SUM(X25:X30)</f>
        <v>3550</v>
      </c>
      <c r="Y24" s="43">
        <f t="shared" ref="Y24" si="53">SUM(Y25:Y30)</f>
        <v>0</v>
      </c>
      <c r="Z24" s="43">
        <f t="shared" ref="Z24" si="54">SUM(Z25:Z30)</f>
        <v>0</v>
      </c>
      <c r="AA24" s="47">
        <f t="shared" si="19"/>
        <v>3550</v>
      </c>
      <c r="AC24" s="37" t="s">
        <v>31</v>
      </c>
      <c r="AD24" s="42">
        <v>2210</v>
      </c>
      <c r="AE24" s="43">
        <f>SUM(AE25:AE30)</f>
        <v>3550</v>
      </c>
      <c r="AF24" s="43">
        <f t="shared" ref="AF24" si="55">SUM(AF25:AF30)</f>
        <v>0</v>
      </c>
      <c r="AG24" s="43">
        <f t="shared" ref="AG24" si="56">SUM(AG25:AG30)</f>
        <v>1800</v>
      </c>
      <c r="AH24" s="47">
        <f t="shared" si="21"/>
        <v>1750</v>
      </c>
      <c r="AJ24" s="37" t="s">
        <v>31</v>
      </c>
      <c r="AK24" s="42">
        <v>2210</v>
      </c>
      <c r="AL24" s="43">
        <f>SUM(AL25:AL30)</f>
        <v>1750</v>
      </c>
      <c r="AM24" s="43">
        <f t="shared" ref="AM24" si="57">SUM(AM25:AM30)</f>
        <v>0</v>
      </c>
      <c r="AN24" s="123">
        <f t="shared" ref="AN24" si="58">SUM(AN25:AN30)</f>
        <v>0</v>
      </c>
      <c r="AO24" s="47">
        <f t="shared" si="23"/>
        <v>1750</v>
      </c>
      <c r="AQ24" s="37" t="s">
        <v>31</v>
      </c>
      <c r="AR24" s="42">
        <v>2210</v>
      </c>
      <c r="AS24" s="43">
        <f>SUM(AS25:AS30)</f>
        <v>1750</v>
      </c>
      <c r="AT24" s="43">
        <f t="shared" ref="AT24" si="59">SUM(AT25:AT30)</f>
        <v>0</v>
      </c>
      <c r="AU24" s="123">
        <f t="shared" ref="AU24" si="60">SUM(AU25:AU30)</f>
        <v>0</v>
      </c>
      <c r="AV24" s="47">
        <f t="shared" si="25"/>
        <v>1750</v>
      </c>
      <c r="AX24" s="37" t="s">
        <v>31</v>
      </c>
      <c r="AY24" s="42">
        <v>2210</v>
      </c>
      <c r="AZ24" s="43">
        <f>SUM(AZ25:AZ30)</f>
        <v>1750</v>
      </c>
      <c r="BA24" s="43">
        <f t="shared" ref="BA24" si="61">SUM(BA25:BA30)</f>
        <v>0</v>
      </c>
      <c r="BB24" s="43">
        <f t="shared" ref="BB24" si="62">SUM(BB25:BB30)</f>
        <v>0</v>
      </c>
      <c r="BC24" s="47">
        <f t="shared" si="27"/>
        <v>1750</v>
      </c>
      <c r="BE24" s="37" t="s">
        <v>31</v>
      </c>
      <c r="BF24" s="42">
        <v>2210</v>
      </c>
      <c r="BG24" s="43">
        <f>SUM(BG25:BG30)</f>
        <v>1750</v>
      </c>
      <c r="BH24" s="43">
        <f t="shared" ref="BH24" si="63">SUM(BH25:BH30)</f>
        <v>0</v>
      </c>
      <c r="BI24" s="43">
        <f t="shared" ref="BI24" si="64">SUM(BI25:BI30)</f>
        <v>0</v>
      </c>
      <c r="BJ24" s="47">
        <f t="shared" si="29"/>
        <v>1750</v>
      </c>
      <c r="BL24" s="37" t="s">
        <v>31</v>
      </c>
      <c r="BM24" s="42">
        <v>2210</v>
      </c>
      <c r="BN24" s="43">
        <f>SUM(BN25:BN30)</f>
        <v>1750</v>
      </c>
      <c r="BO24" s="43">
        <f t="shared" ref="BO24" si="65">SUM(BO25:BO30)</f>
        <v>0</v>
      </c>
      <c r="BP24" s="43">
        <f t="shared" ref="BP24" si="66">SUM(BP25:BP30)</f>
        <v>0</v>
      </c>
      <c r="BQ24" s="47">
        <f t="shared" si="31"/>
        <v>1750</v>
      </c>
      <c r="BS24" s="37" t="s">
        <v>31</v>
      </c>
      <c r="BT24" s="42">
        <v>2210</v>
      </c>
      <c r="BU24" s="43">
        <f>SUM(BU25:BU30)</f>
        <v>1750</v>
      </c>
      <c r="BV24" s="43">
        <f t="shared" ref="BV24" si="67">SUM(BV25:BV30)</f>
        <v>0</v>
      </c>
      <c r="BW24" s="43">
        <f t="shared" ref="BW24" si="68">SUM(BW25:BW30)</f>
        <v>0</v>
      </c>
      <c r="BX24" s="47">
        <f t="shared" si="33"/>
        <v>1750</v>
      </c>
      <c r="BZ24" s="37" t="s">
        <v>31</v>
      </c>
      <c r="CA24" s="42">
        <v>2210</v>
      </c>
      <c r="CB24" s="43">
        <f>SUM(CB25:CB30)</f>
        <v>1750</v>
      </c>
      <c r="CC24" s="43">
        <f t="shared" ref="CC24" si="69">SUM(CC25:CC30)</f>
        <v>0</v>
      </c>
      <c r="CD24" s="43">
        <f t="shared" ref="CD24" si="70">SUM(CD25:CD30)</f>
        <v>0</v>
      </c>
      <c r="CE24" s="47">
        <f t="shared" si="35"/>
        <v>1750</v>
      </c>
    </row>
    <row r="25" spans="1:83" s="32" customFormat="1" ht="15.75" customHeight="1" thickBot="1">
      <c r="A25" s="40" t="s">
        <v>122</v>
      </c>
      <c r="B25" s="44">
        <v>2210</v>
      </c>
      <c r="C25" s="38">
        <v>1800</v>
      </c>
      <c r="D25" s="39"/>
      <c r="E25" s="39"/>
      <c r="F25" s="33">
        <f>C25+D25-E25</f>
        <v>1800</v>
      </c>
      <c r="H25" s="40" t="s">
        <v>122</v>
      </c>
      <c r="I25" s="44">
        <v>2210</v>
      </c>
      <c r="J25" s="50">
        <f t="shared" ref="J25:J31" si="71">F25</f>
        <v>1800</v>
      </c>
      <c r="K25" s="39"/>
      <c r="L25" s="122"/>
      <c r="M25" s="33">
        <f>J25+K25-L25</f>
        <v>1800</v>
      </c>
      <c r="O25" s="40" t="s">
        <v>122</v>
      </c>
      <c r="P25" s="44">
        <v>2210</v>
      </c>
      <c r="Q25" s="50">
        <f t="shared" ref="Q25:Q31" si="72">M25</f>
        <v>1800</v>
      </c>
      <c r="R25" s="39"/>
      <c r="S25" s="39"/>
      <c r="T25" s="33">
        <f>Q25+R25-S25</f>
        <v>1800</v>
      </c>
      <c r="V25" s="40" t="s">
        <v>122</v>
      </c>
      <c r="W25" s="44">
        <v>2210</v>
      </c>
      <c r="X25" s="50">
        <f t="shared" ref="X25:X31" si="73">T25</f>
        <v>1800</v>
      </c>
      <c r="Y25" s="39"/>
      <c r="Z25" s="39"/>
      <c r="AA25" s="33">
        <f>X25+Y25-Z25</f>
        <v>1800</v>
      </c>
      <c r="AC25" s="40" t="s">
        <v>122</v>
      </c>
      <c r="AD25" s="44">
        <v>2210</v>
      </c>
      <c r="AE25" s="50">
        <f t="shared" ref="AE25:AE31" si="74">AA25</f>
        <v>1800</v>
      </c>
      <c r="AF25" s="39"/>
      <c r="AG25" s="39">
        <v>1800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31" si="75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31" si="76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31" si="77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31" si="78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31" si="79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31" si="80">BQ25</f>
        <v>0</v>
      </c>
      <c r="BV25" s="39"/>
      <c r="BW25" s="39"/>
      <c r="BX25" s="33">
        <f>BU25+BV25-BW25</f>
        <v>0</v>
      </c>
      <c r="BY25" s="27"/>
      <c r="BZ25" s="40" t="s">
        <v>122</v>
      </c>
      <c r="CA25" s="44">
        <v>2210</v>
      </c>
      <c r="CB25" s="50">
        <f t="shared" ref="CB25:CB31" si="81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470</v>
      </c>
      <c r="D26" s="39"/>
      <c r="E26" s="39"/>
      <c r="F26" s="33">
        <f t="shared" ref="F26:F48" si="82">C26+D26-E26</f>
        <v>470</v>
      </c>
      <c r="H26" s="40" t="s">
        <v>123</v>
      </c>
      <c r="I26" s="44">
        <v>2210</v>
      </c>
      <c r="J26" s="50">
        <f t="shared" si="71"/>
        <v>470</v>
      </c>
      <c r="K26" s="39"/>
      <c r="L26" s="122"/>
      <c r="M26" s="33">
        <f t="shared" ref="M26:M31" si="83">J26+K26-L26</f>
        <v>470</v>
      </c>
      <c r="O26" s="40" t="s">
        <v>123</v>
      </c>
      <c r="P26" s="44">
        <v>2210</v>
      </c>
      <c r="Q26" s="50">
        <f t="shared" si="72"/>
        <v>470</v>
      </c>
      <c r="R26" s="39"/>
      <c r="S26" s="39"/>
      <c r="T26" s="33">
        <f t="shared" ref="T26:T31" si="84">Q26+R26-S26</f>
        <v>470</v>
      </c>
      <c r="V26" s="40" t="s">
        <v>123</v>
      </c>
      <c r="W26" s="44">
        <v>2210</v>
      </c>
      <c r="X26" s="50">
        <f t="shared" si="73"/>
        <v>470</v>
      </c>
      <c r="Y26" s="39"/>
      <c r="Z26" s="39"/>
      <c r="AA26" s="33">
        <f t="shared" ref="AA26:AA31" si="85">X26+Y26-Z26</f>
        <v>470</v>
      </c>
      <c r="AC26" s="40" t="s">
        <v>123</v>
      </c>
      <c r="AD26" s="44">
        <v>2210</v>
      </c>
      <c r="AE26" s="50">
        <f t="shared" si="74"/>
        <v>470</v>
      </c>
      <c r="AF26" s="39"/>
      <c r="AG26" s="39"/>
      <c r="AH26" s="33">
        <f t="shared" ref="AH26:AH31" si="86">AE26+AF26-AG26</f>
        <v>470</v>
      </c>
      <c r="AJ26" s="40" t="s">
        <v>123</v>
      </c>
      <c r="AK26" s="44">
        <v>2210</v>
      </c>
      <c r="AL26" s="50">
        <f t="shared" si="75"/>
        <v>470</v>
      </c>
      <c r="AM26" s="39"/>
      <c r="AN26" s="39"/>
      <c r="AO26" s="33">
        <f t="shared" ref="AO26:AO31" si="87">AL26+AM26-AN26</f>
        <v>470</v>
      </c>
      <c r="AQ26" s="40" t="s">
        <v>123</v>
      </c>
      <c r="AR26" s="44">
        <v>2210</v>
      </c>
      <c r="AS26" s="50">
        <f t="shared" si="76"/>
        <v>470</v>
      </c>
      <c r="AT26" s="39"/>
      <c r="AU26" s="122"/>
      <c r="AV26" s="33">
        <f t="shared" ref="AV26:AV31" si="88">AS26+AT26-AU26</f>
        <v>470</v>
      </c>
      <c r="AX26" s="40" t="s">
        <v>123</v>
      </c>
      <c r="AY26" s="44">
        <v>2210</v>
      </c>
      <c r="AZ26" s="50">
        <f t="shared" si="77"/>
        <v>470</v>
      </c>
      <c r="BA26" s="39"/>
      <c r="BB26" s="39"/>
      <c r="BC26" s="33">
        <f t="shared" ref="BC26:BC31" si="89">AZ26+BA26-BB26</f>
        <v>470</v>
      </c>
      <c r="BE26" s="40" t="s">
        <v>123</v>
      </c>
      <c r="BF26" s="44">
        <v>2210</v>
      </c>
      <c r="BG26" s="50">
        <f t="shared" si="78"/>
        <v>470</v>
      </c>
      <c r="BH26" s="39"/>
      <c r="BI26" s="39"/>
      <c r="BJ26" s="33">
        <f t="shared" ref="BJ26:BJ31" si="90">BG26+BH26-BI26</f>
        <v>470</v>
      </c>
      <c r="BL26" s="40" t="s">
        <v>123</v>
      </c>
      <c r="BM26" s="44">
        <v>2210</v>
      </c>
      <c r="BN26" s="50">
        <f t="shared" si="79"/>
        <v>470</v>
      </c>
      <c r="BO26" s="39"/>
      <c r="BP26" s="39"/>
      <c r="BQ26" s="33">
        <f t="shared" ref="BQ26:BQ31" si="91">BN26+BO26-BP26</f>
        <v>470</v>
      </c>
      <c r="BS26" s="40" t="s">
        <v>123</v>
      </c>
      <c r="BT26" s="44">
        <v>2210</v>
      </c>
      <c r="BU26" s="50">
        <f t="shared" si="80"/>
        <v>470</v>
      </c>
      <c r="BV26" s="39"/>
      <c r="BW26" s="39"/>
      <c r="BX26" s="33">
        <f t="shared" ref="BX26:BX31" si="92">BU26+BV26-BW26</f>
        <v>470</v>
      </c>
      <c r="BY26" s="27"/>
      <c r="BZ26" s="40" t="s">
        <v>123</v>
      </c>
      <c r="CA26" s="44">
        <v>2210</v>
      </c>
      <c r="CB26" s="50">
        <f t="shared" si="81"/>
        <v>470</v>
      </c>
      <c r="CC26" s="39"/>
      <c r="CD26" s="39"/>
      <c r="CE26" s="33">
        <f t="shared" ref="CE26:CE31" si="93">CB26+CC26-CD26</f>
        <v>470</v>
      </c>
    </row>
    <row r="27" spans="1:83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82"/>
        <v>0</v>
      </c>
      <c r="H27" s="34" t="s">
        <v>143</v>
      </c>
      <c r="I27" s="35">
        <v>2210</v>
      </c>
      <c r="J27" s="50">
        <f t="shared" si="71"/>
        <v>0</v>
      </c>
      <c r="K27" s="46"/>
      <c r="L27" s="122"/>
      <c r="M27" s="33">
        <f t="shared" si="83"/>
        <v>0</v>
      </c>
      <c r="O27" s="34" t="s">
        <v>143</v>
      </c>
      <c r="P27" s="35">
        <v>2210</v>
      </c>
      <c r="Q27" s="50">
        <f t="shared" si="72"/>
        <v>0</v>
      </c>
      <c r="R27" s="46"/>
      <c r="S27" s="46"/>
      <c r="T27" s="33">
        <f t="shared" si="84"/>
        <v>0</v>
      </c>
      <c r="V27" s="34" t="s">
        <v>143</v>
      </c>
      <c r="W27" s="35">
        <v>2210</v>
      </c>
      <c r="X27" s="50">
        <f t="shared" si="73"/>
        <v>0</v>
      </c>
      <c r="Y27" s="46"/>
      <c r="Z27" s="46"/>
      <c r="AA27" s="33">
        <f t="shared" si="85"/>
        <v>0</v>
      </c>
      <c r="AC27" s="34" t="s">
        <v>143</v>
      </c>
      <c r="AD27" s="35">
        <v>2210</v>
      </c>
      <c r="AE27" s="50">
        <f t="shared" si="74"/>
        <v>0</v>
      </c>
      <c r="AF27" s="46"/>
      <c r="AG27" s="46"/>
      <c r="AH27" s="33">
        <f t="shared" si="86"/>
        <v>0</v>
      </c>
      <c r="AJ27" s="34" t="s">
        <v>143</v>
      </c>
      <c r="AK27" s="35">
        <v>2210</v>
      </c>
      <c r="AL27" s="50">
        <f t="shared" si="75"/>
        <v>0</v>
      </c>
      <c r="AM27" s="46"/>
      <c r="AN27" s="46"/>
      <c r="AO27" s="33">
        <f t="shared" si="87"/>
        <v>0</v>
      </c>
      <c r="AQ27" s="34" t="s">
        <v>143</v>
      </c>
      <c r="AR27" s="35">
        <v>2210</v>
      </c>
      <c r="AS27" s="50">
        <f t="shared" si="76"/>
        <v>0</v>
      </c>
      <c r="AT27" s="46"/>
      <c r="AU27" s="122"/>
      <c r="AV27" s="33">
        <f t="shared" si="88"/>
        <v>0</v>
      </c>
      <c r="AX27" s="34" t="s">
        <v>143</v>
      </c>
      <c r="AY27" s="35">
        <v>2210</v>
      </c>
      <c r="AZ27" s="50">
        <f t="shared" si="77"/>
        <v>0</v>
      </c>
      <c r="BA27" s="46"/>
      <c r="BB27" s="46"/>
      <c r="BC27" s="33">
        <f t="shared" si="89"/>
        <v>0</v>
      </c>
      <c r="BE27" s="34" t="s">
        <v>143</v>
      </c>
      <c r="BF27" s="35">
        <v>2210</v>
      </c>
      <c r="BG27" s="50">
        <f t="shared" si="78"/>
        <v>0</v>
      </c>
      <c r="BH27" s="46"/>
      <c r="BI27" s="46"/>
      <c r="BJ27" s="33">
        <f t="shared" si="90"/>
        <v>0</v>
      </c>
      <c r="BL27" s="34" t="s">
        <v>143</v>
      </c>
      <c r="BM27" s="35">
        <v>2210</v>
      </c>
      <c r="BN27" s="50">
        <f t="shared" si="79"/>
        <v>0</v>
      </c>
      <c r="BO27" s="46"/>
      <c r="BP27" s="46"/>
      <c r="BQ27" s="33">
        <f t="shared" si="91"/>
        <v>0</v>
      </c>
      <c r="BS27" s="34" t="s">
        <v>143</v>
      </c>
      <c r="BT27" s="35">
        <v>2210</v>
      </c>
      <c r="BU27" s="50">
        <f t="shared" si="80"/>
        <v>0</v>
      </c>
      <c r="BV27" s="46"/>
      <c r="BW27" s="46"/>
      <c r="BX27" s="33">
        <f t="shared" si="92"/>
        <v>0</v>
      </c>
      <c r="BZ27" s="34" t="s">
        <v>143</v>
      </c>
      <c r="CA27" s="35">
        <v>2210</v>
      </c>
      <c r="CB27" s="50">
        <f t="shared" si="81"/>
        <v>0</v>
      </c>
      <c r="CC27" s="46"/>
      <c r="CD27" s="46"/>
      <c r="CE27" s="33">
        <f t="shared" si="93"/>
        <v>0</v>
      </c>
    </row>
    <row r="28" spans="1:83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82"/>
        <v>0</v>
      </c>
      <c r="H28" s="34" t="s">
        <v>144</v>
      </c>
      <c r="I28" s="35">
        <v>2210</v>
      </c>
      <c r="J28" s="50">
        <f t="shared" si="71"/>
        <v>0</v>
      </c>
      <c r="K28" s="46"/>
      <c r="L28" s="122"/>
      <c r="M28" s="33">
        <f t="shared" si="83"/>
        <v>0</v>
      </c>
      <c r="O28" s="34" t="s">
        <v>144</v>
      </c>
      <c r="P28" s="35">
        <v>2210</v>
      </c>
      <c r="Q28" s="50">
        <f t="shared" si="72"/>
        <v>0</v>
      </c>
      <c r="R28" s="46"/>
      <c r="S28" s="46"/>
      <c r="T28" s="33">
        <f t="shared" si="84"/>
        <v>0</v>
      </c>
      <c r="V28" s="34" t="s">
        <v>144</v>
      </c>
      <c r="W28" s="35">
        <v>2210</v>
      </c>
      <c r="X28" s="50">
        <f t="shared" si="73"/>
        <v>0</v>
      </c>
      <c r="Y28" s="46"/>
      <c r="Z28" s="46"/>
      <c r="AA28" s="33">
        <f t="shared" si="85"/>
        <v>0</v>
      </c>
      <c r="AC28" s="34" t="s">
        <v>144</v>
      </c>
      <c r="AD28" s="35">
        <v>2210</v>
      </c>
      <c r="AE28" s="50">
        <f t="shared" si="74"/>
        <v>0</v>
      </c>
      <c r="AF28" s="46"/>
      <c r="AG28" s="46"/>
      <c r="AH28" s="33">
        <f t="shared" si="86"/>
        <v>0</v>
      </c>
      <c r="AJ28" s="34" t="s">
        <v>144</v>
      </c>
      <c r="AK28" s="35">
        <v>2210</v>
      </c>
      <c r="AL28" s="50">
        <f t="shared" si="75"/>
        <v>0</v>
      </c>
      <c r="AM28" s="46"/>
      <c r="AN28" s="46"/>
      <c r="AO28" s="33">
        <f t="shared" si="87"/>
        <v>0</v>
      </c>
      <c r="AQ28" s="34" t="s">
        <v>144</v>
      </c>
      <c r="AR28" s="35">
        <v>2210</v>
      </c>
      <c r="AS28" s="50">
        <f t="shared" si="76"/>
        <v>0</v>
      </c>
      <c r="AT28" s="46"/>
      <c r="AU28" s="122"/>
      <c r="AV28" s="33">
        <f t="shared" si="88"/>
        <v>0</v>
      </c>
      <c r="AX28" s="34" t="s">
        <v>144</v>
      </c>
      <c r="AY28" s="35">
        <v>2210</v>
      </c>
      <c r="AZ28" s="50">
        <f t="shared" si="77"/>
        <v>0</v>
      </c>
      <c r="BA28" s="46"/>
      <c r="BB28" s="46"/>
      <c r="BC28" s="33">
        <f t="shared" si="89"/>
        <v>0</v>
      </c>
      <c r="BE28" s="34" t="s">
        <v>144</v>
      </c>
      <c r="BF28" s="35">
        <v>2210</v>
      </c>
      <c r="BG28" s="50">
        <f t="shared" si="78"/>
        <v>0</v>
      </c>
      <c r="BH28" s="46"/>
      <c r="BI28" s="46"/>
      <c r="BJ28" s="33">
        <f t="shared" si="90"/>
        <v>0</v>
      </c>
      <c r="BL28" s="34" t="s">
        <v>144</v>
      </c>
      <c r="BM28" s="35">
        <v>2210</v>
      </c>
      <c r="BN28" s="50">
        <f t="shared" si="79"/>
        <v>0</v>
      </c>
      <c r="BO28" s="46"/>
      <c r="BP28" s="46"/>
      <c r="BQ28" s="33">
        <f t="shared" si="91"/>
        <v>0</v>
      </c>
      <c r="BS28" s="34" t="s">
        <v>144</v>
      </c>
      <c r="BT28" s="35">
        <v>2210</v>
      </c>
      <c r="BU28" s="50">
        <f t="shared" si="80"/>
        <v>0</v>
      </c>
      <c r="BV28" s="46"/>
      <c r="BW28" s="46"/>
      <c r="BX28" s="33">
        <f t="shared" si="92"/>
        <v>0</v>
      </c>
      <c r="BZ28" s="34" t="s">
        <v>144</v>
      </c>
      <c r="CA28" s="35">
        <v>2210</v>
      </c>
      <c r="CB28" s="50">
        <f t="shared" si="81"/>
        <v>0</v>
      </c>
      <c r="CC28" s="46"/>
      <c r="CD28" s="46"/>
      <c r="CE28" s="33">
        <f t="shared" si="93"/>
        <v>0</v>
      </c>
    </row>
    <row r="29" spans="1:83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82"/>
        <v>0</v>
      </c>
      <c r="H29" s="34" t="s">
        <v>145</v>
      </c>
      <c r="I29" s="35">
        <v>2210</v>
      </c>
      <c r="J29" s="50">
        <f t="shared" si="71"/>
        <v>0</v>
      </c>
      <c r="K29" s="46"/>
      <c r="L29" s="122"/>
      <c r="M29" s="33">
        <f t="shared" si="83"/>
        <v>0</v>
      </c>
      <c r="O29" s="34" t="s">
        <v>145</v>
      </c>
      <c r="P29" s="35">
        <v>2210</v>
      </c>
      <c r="Q29" s="50">
        <f t="shared" si="72"/>
        <v>0</v>
      </c>
      <c r="R29" s="46"/>
      <c r="S29" s="46"/>
      <c r="T29" s="33">
        <f t="shared" si="84"/>
        <v>0</v>
      </c>
      <c r="V29" s="34" t="s">
        <v>145</v>
      </c>
      <c r="W29" s="35">
        <v>2210</v>
      </c>
      <c r="X29" s="50">
        <f t="shared" si="73"/>
        <v>0</v>
      </c>
      <c r="Y29" s="46"/>
      <c r="Z29" s="46"/>
      <c r="AA29" s="33">
        <f t="shared" si="85"/>
        <v>0</v>
      </c>
      <c r="AC29" s="34" t="s">
        <v>145</v>
      </c>
      <c r="AD29" s="35">
        <v>2210</v>
      </c>
      <c r="AE29" s="50">
        <f t="shared" si="74"/>
        <v>0</v>
      </c>
      <c r="AF29" s="46"/>
      <c r="AG29" s="46"/>
      <c r="AH29" s="33">
        <f t="shared" si="86"/>
        <v>0</v>
      </c>
      <c r="AJ29" s="34" t="s">
        <v>145</v>
      </c>
      <c r="AK29" s="35">
        <v>2210</v>
      </c>
      <c r="AL29" s="50">
        <f t="shared" si="75"/>
        <v>0</v>
      </c>
      <c r="AM29" s="46"/>
      <c r="AN29" s="46"/>
      <c r="AO29" s="33">
        <f t="shared" si="87"/>
        <v>0</v>
      </c>
      <c r="AQ29" s="34" t="s">
        <v>145</v>
      </c>
      <c r="AR29" s="35">
        <v>2210</v>
      </c>
      <c r="AS29" s="50">
        <f t="shared" si="76"/>
        <v>0</v>
      </c>
      <c r="AT29" s="46"/>
      <c r="AU29" s="122"/>
      <c r="AV29" s="33">
        <f t="shared" si="88"/>
        <v>0</v>
      </c>
      <c r="AX29" s="34" t="s">
        <v>145</v>
      </c>
      <c r="AY29" s="35">
        <v>2210</v>
      </c>
      <c r="AZ29" s="50">
        <f t="shared" si="77"/>
        <v>0</v>
      </c>
      <c r="BA29" s="46"/>
      <c r="BB29" s="46"/>
      <c r="BC29" s="33">
        <f t="shared" si="89"/>
        <v>0</v>
      </c>
      <c r="BE29" s="34" t="s">
        <v>145</v>
      </c>
      <c r="BF29" s="35">
        <v>2210</v>
      </c>
      <c r="BG29" s="50">
        <f t="shared" si="78"/>
        <v>0</v>
      </c>
      <c r="BH29" s="46"/>
      <c r="BI29" s="46"/>
      <c r="BJ29" s="33">
        <f t="shared" si="90"/>
        <v>0</v>
      </c>
      <c r="BL29" s="34" t="s">
        <v>145</v>
      </c>
      <c r="BM29" s="35">
        <v>2210</v>
      </c>
      <c r="BN29" s="50">
        <f t="shared" si="79"/>
        <v>0</v>
      </c>
      <c r="BO29" s="46"/>
      <c r="BP29" s="46"/>
      <c r="BQ29" s="33">
        <f t="shared" si="91"/>
        <v>0</v>
      </c>
      <c r="BS29" s="34" t="s">
        <v>145</v>
      </c>
      <c r="BT29" s="35">
        <v>2210</v>
      </c>
      <c r="BU29" s="50">
        <f t="shared" si="80"/>
        <v>0</v>
      </c>
      <c r="BV29" s="46"/>
      <c r="BW29" s="46"/>
      <c r="BX29" s="33">
        <f t="shared" si="92"/>
        <v>0</v>
      </c>
      <c r="BZ29" s="34" t="s">
        <v>145</v>
      </c>
      <c r="CA29" s="35">
        <v>2210</v>
      </c>
      <c r="CB29" s="50">
        <f t="shared" si="81"/>
        <v>0</v>
      </c>
      <c r="CC29" s="46"/>
      <c r="CD29" s="46"/>
      <c r="CE29" s="33">
        <f t="shared" si="93"/>
        <v>0</v>
      </c>
    </row>
    <row r="30" spans="1:83" s="32" customFormat="1" ht="15.75" customHeight="1" thickBot="1">
      <c r="A30" s="40" t="s">
        <v>147</v>
      </c>
      <c r="B30" s="44">
        <v>2210</v>
      </c>
      <c r="C30" s="38">
        <v>1280</v>
      </c>
      <c r="D30" s="39"/>
      <c r="E30" s="39"/>
      <c r="F30" s="33">
        <f t="shared" si="82"/>
        <v>1280</v>
      </c>
      <c r="H30" s="40" t="s">
        <v>147</v>
      </c>
      <c r="I30" s="44">
        <v>2210</v>
      </c>
      <c r="J30" s="50">
        <f t="shared" si="71"/>
        <v>1280</v>
      </c>
      <c r="K30" s="39"/>
      <c r="L30" s="122"/>
      <c r="M30" s="33">
        <f t="shared" si="83"/>
        <v>1280</v>
      </c>
      <c r="O30" s="40" t="s">
        <v>147</v>
      </c>
      <c r="P30" s="44">
        <v>2210</v>
      </c>
      <c r="Q30" s="50">
        <f t="shared" si="72"/>
        <v>1280</v>
      </c>
      <c r="R30" s="39"/>
      <c r="S30" s="39"/>
      <c r="T30" s="33">
        <f t="shared" si="84"/>
        <v>1280</v>
      </c>
      <c r="V30" s="40" t="s">
        <v>147</v>
      </c>
      <c r="W30" s="44">
        <v>2210</v>
      </c>
      <c r="X30" s="50">
        <f t="shared" si="73"/>
        <v>1280</v>
      </c>
      <c r="Y30" s="39"/>
      <c r="Z30" s="39"/>
      <c r="AA30" s="33">
        <f t="shared" si="85"/>
        <v>1280</v>
      </c>
      <c r="AC30" s="40" t="s">
        <v>147</v>
      </c>
      <c r="AD30" s="44">
        <v>2210</v>
      </c>
      <c r="AE30" s="50">
        <f t="shared" si="74"/>
        <v>1280</v>
      </c>
      <c r="AF30" s="39"/>
      <c r="AG30" s="39"/>
      <c r="AH30" s="33">
        <f t="shared" si="86"/>
        <v>1280</v>
      </c>
      <c r="AJ30" s="40" t="s">
        <v>147</v>
      </c>
      <c r="AK30" s="44">
        <v>2210</v>
      </c>
      <c r="AL30" s="50">
        <f t="shared" si="75"/>
        <v>1280</v>
      </c>
      <c r="AM30" s="39"/>
      <c r="AN30" s="39"/>
      <c r="AO30" s="33">
        <f t="shared" si="87"/>
        <v>1280</v>
      </c>
      <c r="AQ30" s="40" t="s">
        <v>147</v>
      </c>
      <c r="AR30" s="44">
        <v>2210</v>
      </c>
      <c r="AS30" s="50">
        <f t="shared" si="76"/>
        <v>1280</v>
      </c>
      <c r="AT30" s="39"/>
      <c r="AU30" s="122"/>
      <c r="AV30" s="33">
        <f t="shared" si="88"/>
        <v>1280</v>
      </c>
      <c r="AX30" s="40" t="s">
        <v>147</v>
      </c>
      <c r="AY30" s="44">
        <v>2210</v>
      </c>
      <c r="AZ30" s="50">
        <f t="shared" si="77"/>
        <v>1280</v>
      </c>
      <c r="BA30" s="39"/>
      <c r="BB30" s="39"/>
      <c r="BC30" s="33">
        <f t="shared" si="89"/>
        <v>1280</v>
      </c>
      <c r="BE30" s="40" t="s">
        <v>147</v>
      </c>
      <c r="BF30" s="44">
        <v>2210</v>
      </c>
      <c r="BG30" s="50">
        <f t="shared" si="78"/>
        <v>1280</v>
      </c>
      <c r="BH30" s="39"/>
      <c r="BI30" s="39"/>
      <c r="BJ30" s="33">
        <f t="shared" si="90"/>
        <v>1280</v>
      </c>
      <c r="BL30" s="40" t="s">
        <v>147</v>
      </c>
      <c r="BM30" s="44">
        <v>2210</v>
      </c>
      <c r="BN30" s="50">
        <f t="shared" si="79"/>
        <v>1280</v>
      </c>
      <c r="BO30" s="39"/>
      <c r="BP30" s="39"/>
      <c r="BQ30" s="33">
        <f t="shared" si="91"/>
        <v>1280</v>
      </c>
      <c r="BS30" s="40" t="s">
        <v>147</v>
      </c>
      <c r="BT30" s="44">
        <v>2210</v>
      </c>
      <c r="BU30" s="50">
        <f t="shared" si="80"/>
        <v>1280</v>
      </c>
      <c r="BV30" s="39"/>
      <c r="BW30" s="39"/>
      <c r="BX30" s="33">
        <f t="shared" si="92"/>
        <v>1280</v>
      </c>
      <c r="BY30" s="27"/>
      <c r="BZ30" s="40" t="s">
        <v>147</v>
      </c>
      <c r="CA30" s="44">
        <v>2210</v>
      </c>
      <c r="CB30" s="50">
        <f t="shared" si="81"/>
        <v>1280</v>
      </c>
      <c r="CC30" s="39"/>
      <c r="CD30" s="39"/>
      <c r="CE30" s="33">
        <f t="shared" si="93"/>
        <v>1280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2"/>
        <v>0</v>
      </c>
      <c r="H31" s="34" t="s">
        <v>32</v>
      </c>
      <c r="I31" s="35">
        <v>2220</v>
      </c>
      <c r="J31" s="50">
        <f t="shared" si="71"/>
        <v>0</v>
      </c>
      <c r="K31" s="46"/>
      <c r="L31" s="122"/>
      <c r="M31" s="33">
        <f t="shared" si="83"/>
        <v>0</v>
      </c>
      <c r="O31" s="34" t="s">
        <v>32</v>
      </c>
      <c r="P31" s="35">
        <v>2220</v>
      </c>
      <c r="Q31" s="50">
        <f t="shared" si="72"/>
        <v>0</v>
      </c>
      <c r="R31" s="46"/>
      <c r="S31" s="46"/>
      <c r="T31" s="33">
        <f t="shared" si="84"/>
        <v>0</v>
      </c>
      <c r="U31" s="28"/>
      <c r="V31" s="34" t="s">
        <v>32</v>
      </c>
      <c r="W31" s="35">
        <v>2220</v>
      </c>
      <c r="X31" s="50">
        <f t="shared" si="73"/>
        <v>0</v>
      </c>
      <c r="Y31" s="46"/>
      <c r="Z31" s="46"/>
      <c r="AA31" s="33">
        <f t="shared" si="85"/>
        <v>0</v>
      </c>
      <c r="AC31" s="34" t="s">
        <v>32</v>
      </c>
      <c r="AD31" s="35">
        <v>2220</v>
      </c>
      <c r="AE31" s="50">
        <f t="shared" si="74"/>
        <v>0</v>
      </c>
      <c r="AF31" s="46"/>
      <c r="AG31" s="46"/>
      <c r="AH31" s="33">
        <f t="shared" si="86"/>
        <v>0</v>
      </c>
      <c r="AJ31" s="34" t="s">
        <v>32</v>
      </c>
      <c r="AK31" s="35">
        <v>2220</v>
      </c>
      <c r="AL31" s="50">
        <f t="shared" si="75"/>
        <v>0</v>
      </c>
      <c r="AM31" s="46"/>
      <c r="AN31" s="46"/>
      <c r="AO31" s="33">
        <f t="shared" si="87"/>
        <v>0</v>
      </c>
      <c r="AQ31" s="34" t="s">
        <v>32</v>
      </c>
      <c r="AR31" s="35">
        <v>2220</v>
      </c>
      <c r="AS31" s="50">
        <f t="shared" si="76"/>
        <v>0</v>
      </c>
      <c r="AT31" s="46"/>
      <c r="AU31" s="122"/>
      <c r="AV31" s="33">
        <f t="shared" si="88"/>
        <v>0</v>
      </c>
      <c r="AX31" s="34" t="s">
        <v>32</v>
      </c>
      <c r="AY31" s="35">
        <v>2220</v>
      </c>
      <c r="AZ31" s="50">
        <f t="shared" si="77"/>
        <v>0</v>
      </c>
      <c r="BA31" s="46"/>
      <c r="BB31" s="46"/>
      <c r="BC31" s="33">
        <f t="shared" si="89"/>
        <v>0</v>
      </c>
      <c r="BE31" s="34" t="s">
        <v>32</v>
      </c>
      <c r="BF31" s="35">
        <v>2220</v>
      </c>
      <c r="BG31" s="50">
        <f t="shared" si="78"/>
        <v>0</v>
      </c>
      <c r="BH31" s="46"/>
      <c r="BI31" s="46"/>
      <c r="BJ31" s="33">
        <f t="shared" si="90"/>
        <v>0</v>
      </c>
      <c r="BL31" s="34" t="s">
        <v>32</v>
      </c>
      <c r="BM31" s="35">
        <v>2220</v>
      </c>
      <c r="BN31" s="50">
        <f t="shared" si="79"/>
        <v>0</v>
      </c>
      <c r="BO31" s="46"/>
      <c r="BP31" s="46"/>
      <c r="BQ31" s="33">
        <f t="shared" si="91"/>
        <v>0</v>
      </c>
      <c r="BS31" s="34" t="s">
        <v>32</v>
      </c>
      <c r="BT31" s="35">
        <v>2220</v>
      </c>
      <c r="BU31" s="50">
        <f t="shared" si="80"/>
        <v>0</v>
      </c>
      <c r="BV31" s="46"/>
      <c r="BW31" s="46"/>
      <c r="BX31" s="33">
        <f t="shared" si="92"/>
        <v>0</v>
      </c>
      <c r="BZ31" s="34" t="s">
        <v>32</v>
      </c>
      <c r="CA31" s="35">
        <v>2220</v>
      </c>
      <c r="CB31" s="50">
        <f t="shared" si="81"/>
        <v>0</v>
      </c>
      <c r="CC31" s="46"/>
      <c r="CD31" s="46"/>
      <c r="CE31" s="33">
        <f t="shared" si="93"/>
        <v>0</v>
      </c>
    </row>
    <row r="32" spans="1:83" s="112" customFormat="1" ht="15.75" customHeight="1" thickBot="1">
      <c r="A32" s="29" t="s">
        <v>33</v>
      </c>
      <c r="B32" s="30">
        <v>2240</v>
      </c>
      <c r="C32" s="47">
        <f>SUM(C33:C48)</f>
        <v>50212</v>
      </c>
      <c r="D32" s="47">
        <f t="shared" ref="D32" si="94">SUM(D33:D48)</f>
        <v>0</v>
      </c>
      <c r="E32" s="120">
        <f>SUM(E33:E48)</f>
        <v>2637.64</v>
      </c>
      <c r="F32" s="47">
        <f t="shared" ref="F32" si="95">C32+D32-E32</f>
        <v>47574.36</v>
      </c>
      <c r="H32" s="29" t="s">
        <v>33</v>
      </c>
      <c r="I32" s="30">
        <v>2240</v>
      </c>
      <c r="J32" s="47">
        <f>SUM(J33:J48)</f>
        <v>47574.36</v>
      </c>
      <c r="K32" s="47">
        <f t="shared" ref="K32:L32" si="96">SUM(K33:K48)</f>
        <v>0</v>
      </c>
      <c r="L32" s="120">
        <f t="shared" si="96"/>
        <v>1491.72</v>
      </c>
      <c r="M32" s="47">
        <f t="shared" ref="M32" si="97">J32+K32-L32</f>
        <v>46082.64</v>
      </c>
      <c r="O32" s="29" t="s">
        <v>33</v>
      </c>
      <c r="P32" s="30">
        <v>2240</v>
      </c>
      <c r="Q32" s="47">
        <f>SUM(Q33:Q48)</f>
        <v>46082.64</v>
      </c>
      <c r="R32" s="47">
        <f t="shared" ref="R32:S32" si="98">SUM(R33:R48)</f>
        <v>0</v>
      </c>
      <c r="S32" s="120">
        <f t="shared" si="98"/>
        <v>2075.88</v>
      </c>
      <c r="T32" s="47">
        <f t="shared" ref="T32" si="99">Q32+R32-S32</f>
        <v>44006.76</v>
      </c>
      <c r="V32" s="29" t="s">
        <v>33</v>
      </c>
      <c r="W32" s="30">
        <v>2240</v>
      </c>
      <c r="X32" s="47">
        <f>SUM(X33:X48)</f>
        <v>44006.76</v>
      </c>
      <c r="Y32" s="47">
        <f t="shared" ref="Y32:Z32" si="100">SUM(Y33:Y48)</f>
        <v>0</v>
      </c>
      <c r="Z32" s="120">
        <f t="shared" si="100"/>
        <v>3686.76</v>
      </c>
      <c r="AA32" s="47">
        <f t="shared" ref="AA32" si="101">X32+Y32-Z32</f>
        <v>40320</v>
      </c>
      <c r="AC32" s="29" t="s">
        <v>33</v>
      </c>
      <c r="AD32" s="30">
        <v>2240</v>
      </c>
      <c r="AE32" s="47">
        <f>SUM(AE33:AE48)</f>
        <v>40320</v>
      </c>
      <c r="AF32" s="47">
        <f t="shared" ref="AF32:AG32" si="102">SUM(AF33:AF48)</f>
        <v>0</v>
      </c>
      <c r="AG32" s="120">
        <f t="shared" si="102"/>
        <v>2973.64</v>
      </c>
      <c r="AH32" s="47">
        <f t="shared" ref="AH32" si="103">AE32+AF32-AG32</f>
        <v>37346.36</v>
      </c>
      <c r="AJ32" s="29" t="s">
        <v>33</v>
      </c>
      <c r="AK32" s="30">
        <v>2240</v>
      </c>
      <c r="AL32" s="47">
        <f>SUM(AL33:AL48)</f>
        <v>37346.36</v>
      </c>
      <c r="AM32" s="47">
        <f t="shared" ref="AM32:AN32" si="104">SUM(AM33:AM48)</f>
        <v>0</v>
      </c>
      <c r="AN32" s="120">
        <f t="shared" si="104"/>
        <v>1815.04</v>
      </c>
      <c r="AO32" s="47">
        <f t="shared" ref="AO32" si="105">AL32+AM32-AN32</f>
        <v>35531.32</v>
      </c>
      <c r="AQ32" s="29" t="s">
        <v>33</v>
      </c>
      <c r="AR32" s="30">
        <v>2240</v>
      </c>
      <c r="AS32" s="47">
        <f>SUM(AS33:AS48)</f>
        <v>35531.32</v>
      </c>
      <c r="AT32" s="120">
        <f t="shared" ref="AT32:AU32" si="106">SUM(AT33:AT48)</f>
        <v>40000</v>
      </c>
      <c r="AU32" s="120">
        <f t="shared" si="106"/>
        <v>43700.84</v>
      </c>
      <c r="AV32" s="47">
        <f t="shared" ref="AV32:AV47" si="107">AS32+AT32-AU32</f>
        <v>31830.48000000001</v>
      </c>
      <c r="AX32" s="29" t="s">
        <v>33</v>
      </c>
      <c r="AY32" s="30">
        <v>2240</v>
      </c>
      <c r="AZ32" s="47">
        <f>SUM(AZ33:AZ48)</f>
        <v>31830.48</v>
      </c>
      <c r="BA32" s="47">
        <f t="shared" ref="BA32:BB32" si="108">SUM(BA33:BA48)</f>
        <v>0</v>
      </c>
      <c r="BB32" s="47">
        <f t="shared" si="108"/>
        <v>0</v>
      </c>
      <c r="BC32" s="47">
        <f t="shared" ref="BC32" si="109">AZ32+BA32-BB32</f>
        <v>31830.48</v>
      </c>
      <c r="BE32" s="29" t="s">
        <v>33</v>
      </c>
      <c r="BF32" s="30">
        <v>2240</v>
      </c>
      <c r="BG32" s="47">
        <f>SUM(BG33:BG48)</f>
        <v>31830.48</v>
      </c>
      <c r="BH32" s="47">
        <f t="shared" ref="BH32:BI32" si="110">SUM(BH33:BH48)</f>
        <v>0</v>
      </c>
      <c r="BI32" s="47">
        <f t="shared" si="110"/>
        <v>0</v>
      </c>
      <c r="BJ32" s="47">
        <f t="shared" ref="BJ32" si="111">BG32+BH32-BI32</f>
        <v>31830.48</v>
      </c>
      <c r="BL32" s="29" t="s">
        <v>33</v>
      </c>
      <c r="BM32" s="30">
        <v>2240</v>
      </c>
      <c r="BN32" s="47">
        <f>SUM(BN33:BN48)</f>
        <v>31830.48</v>
      </c>
      <c r="BO32" s="47">
        <f t="shared" ref="BO32:BP32" si="112">SUM(BO33:BO48)</f>
        <v>0</v>
      </c>
      <c r="BP32" s="47">
        <f t="shared" si="112"/>
        <v>0</v>
      </c>
      <c r="BQ32" s="47">
        <f t="shared" ref="BQ32" si="113">BN32+BO32-BP32</f>
        <v>31830.48</v>
      </c>
      <c r="BS32" s="29" t="s">
        <v>33</v>
      </c>
      <c r="BT32" s="30">
        <v>2240</v>
      </c>
      <c r="BU32" s="47">
        <f>SUM(BU33:BU48)</f>
        <v>31830.48</v>
      </c>
      <c r="BV32" s="47">
        <f t="shared" ref="BV32:BW32" si="114">SUM(BV33:BV48)</f>
        <v>0</v>
      </c>
      <c r="BW32" s="47">
        <f t="shared" si="114"/>
        <v>0</v>
      </c>
      <c r="BX32" s="47">
        <f t="shared" ref="BX32" si="115">BU32+BV32-BW32</f>
        <v>31830.48</v>
      </c>
      <c r="BZ32" s="29" t="s">
        <v>33</v>
      </c>
      <c r="CA32" s="30">
        <v>2240</v>
      </c>
      <c r="CB32" s="47">
        <f>SUM(CB33:CB48)</f>
        <v>31830.48</v>
      </c>
      <c r="CC32" s="47">
        <f t="shared" ref="CC32:CD32" si="116">SUM(CC33:CC48)</f>
        <v>0</v>
      </c>
      <c r="CD32" s="47">
        <f t="shared" si="116"/>
        <v>0</v>
      </c>
      <c r="CE32" s="47">
        <f t="shared" ref="CE32:CE47" si="117">CB32+CC32-CD32</f>
        <v>31830.48</v>
      </c>
    </row>
    <row r="33" spans="1:83" s="27" customFormat="1" ht="15.75" thickBot="1">
      <c r="A33" s="24" t="s">
        <v>132</v>
      </c>
      <c r="B33" s="23">
        <v>2240</v>
      </c>
      <c r="C33" s="49">
        <v>975</v>
      </c>
      <c r="D33" s="49"/>
      <c r="E33" s="121"/>
      <c r="F33" s="33">
        <f t="shared" si="82"/>
        <v>975</v>
      </c>
      <c r="H33" s="24" t="s">
        <v>132</v>
      </c>
      <c r="I33" s="23">
        <v>2240</v>
      </c>
      <c r="J33" s="50">
        <f t="shared" ref="J33:J48" si="118">F33</f>
        <v>975</v>
      </c>
      <c r="K33" s="49"/>
      <c r="L33" s="121"/>
      <c r="M33" s="45">
        <f t="shared" ref="M33:M49" si="119">J33+K33-L33</f>
        <v>975</v>
      </c>
      <c r="O33" s="24" t="s">
        <v>132</v>
      </c>
      <c r="P33" s="23">
        <v>2240</v>
      </c>
      <c r="Q33" s="50">
        <f t="shared" ref="Q33:Q48" si="120">M33</f>
        <v>975</v>
      </c>
      <c r="R33" s="49"/>
      <c r="S33" s="121">
        <v>763</v>
      </c>
      <c r="T33" s="45">
        <f t="shared" ref="T33:T49" si="121">Q33+R33-S33</f>
        <v>212</v>
      </c>
      <c r="U33" s="28"/>
      <c r="V33" s="24" t="s">
        <v>132</v>
      </c>
      <c r="W33" s="23">
        <v>2240</v>
      </c>
      <c r="X33" s="50">
        <f t="shared" ref="X33:X48" si="122">T33</f>
        <v>212</v>
      </c>
      <c r="Y33" s="49"/>
      <c r="Z33" s="121"/>
      <c r="AA33" s="45">
        <f t="shared" ref="AA33:AA49" si="123">X33+Y33-Z33</f>
        <v>212</v>
      </c>
      <c r="AC33" s="24" t="s">
        <v>132</v>
      </c>
      <c r="AD33" s="23">
        <v>2240</v>
      </c>
      <c r="AE33" s="50">
        <f t="shared" ref="AE33:AE48" si="124">AA33</f>
        <v>212</v>
      </c>
      <c r="AF33" s="49"/>
      <c r="AG33" s="121"/>
      <c r="AH33" s="45">
        <f t="shared" ref="AH33:AH49" si="125">AE33+AF33-AG33</f>
        <v>212</v>
      </c>
      <c r="AJ33" s="24" t="s">
        <v>132</v>
      </c>
      <c r="AK33" s="23">
        <v>2240</v>
      </c>
      <c r="AL33" s="50">
        <f t="shared" ref="AL33:AL48" si="126">AH33</f>
        <v>212</v>
      </c>
      <c r="AM33" s="49"/>
      <c r="AN33" s="121"/>
      <c r="AO33" s="45">
        <f t="shared" ref="AO33:AO49" si="127">AL33+AM33-AN33</f>
        <v>212</v>
      </c>
      <c r="AQ33" s="24" t="s">
        <v>132</v>
      </c>
      <c r="AR33" s="23">
        <v>2240</v>
      </c>
      <c r="AS33" s="50">
        <f t="shared" ref="AS33:AS48" si="128">AO33</f>
        <v>212</v>
      </c>
      <c r="AT33" s="121"/>
      <c r="AU33" s="121"/>
      <c r="AV33" s="45">
        <f t="shared" si="107"/>
        <v>212</v>
      </c>
      <c r="AX33" s="24" t="s">
        <v>132</v>
      </c>
      <c r="AY33" s="23">
        <v>2240</v>
      </c>
      <c r="AZ33" s="50">
        <f t="shared" ref="AZ33:AZ48" si="129">AV33</f>
        <v>212</v>
      </c>
      <c r="BA33" s="49"/>
      <c r="BB33" s="49"/>
      <c r="BC33" s="45">
        <f t="shared" ref="BC33:BC49" si="130">AZ33+BA33-BB33</f>
        <v>212</v>
      </c>
      <c r="BE33" s="24" t="s">
        <v>132</v>
      </c>
      <c r="BF33" s="23">
        <v>2240</v>
      </c>
      <c r="BG33" s="50">
        <f t="shared" ref="BG33:BG48" si="131">BC33</f>
        <v>212</v>
      </c>
      <c r="BH33" s="49"/>
      <c r="BI33" s="49"/>
      <c r="BJ33" s="45">
        <f t="shared" ref="BJ33:BJ49" si="132">BG33+BH33-BI33</f>
        <v>212</v>
      </c>
      <c r="BL33" s="24" t="s">
        <v>132</v>
      </c>
      <c r="BM33" s="23">
        <v>2240</v>
      </c>
      <c r="BN33" s="50">
        <f t="shared" ref="BN33:BN48" si="133">BJ33</f>
        <v>212</v>
      </c>
      <c r="BO33" s="49"/>
      <c r="BP33" s="49"/>
      <c r="BQ33" s="45">
        <f t="shared" ref="BQ33:BQ49" si="134">BN33+BO33-BP33</f>
        <v>212</v>
      </c>
      <c r="BS33" s="24" t="s">
        <v>132</v>
      </c>
      <c r="BT33" s="23">
        <v>2240</v>
      </c>
      <c r="BU33" s="50">
        <f t="shared" ref="BU33:BU48" si="135">BQ33</f>
        <v>212</v>
      </c>
      <c r="BV33" s="49"/>
      <c r="BW33" s="49"/>
      <c r="BX33" s="45">
        <f t="shared" ref="BX33:BX49" si="136">BU33+BV33-BW33</f>
        <v>212</v>
      </c>
      <c r="BZ33" s="24" t="s">
        <v>132</v>
      </c>
      <c r="CA33" s="23">
        <v>2240</v>
      </c>
      <c r="CB33" s="50">
        <f t="shared" ref="CB33:CB48" si="137">BX33</f>
        <v>212</v>
      </c>
      <c r="CC33" s="49"/>
      <c r="CD33" s="49"/>
      <c r="CE33" s="45">
        <f t="shared" si="117"/>
        <v>212</v>
      </c>
    </row>
    <row r="34" spans="1:83" s="27" customFormat="1" ht="15.75" customHeight="1" thickBot="1">
      <c r="A34" s="21" t="s">
        <v>133</v>
      </c>
      <c r="B34" s="16">
        <v>2240</v>
      </c>
      <c r="C34" s="49">
        <v>1872</v>
      </c>
      <c r="D34" s="49"/>
      <c r="E34" s="121"/>
      <c r="F34" s="33">
        <f t="shared" si="82"/>
        <v>1872</v>
      </c>
      <c r="H34" s="21" t="s">
        <v>133</v>
      </c>
      <c r="I34" s="16">
        <v>2240</v>
      </c>
      <c r="J34" s="50">
        <f t="shared" si="118"/>
        <v>1872</v>
      </c>
      <c r="K34" s="49"/>
      <c r="L34" s="121"/>
      <c r="M34" s="45">
        <f t="shared" si="119"/>
        <v>1872</v>
      </c>
      <c r="O34" s="21" t="s">
        <v>133</v>
      </c>
      <c r="P34" s="16">
        <v>2240</v>
      </c>
      <c r="Q34" s="50">
        <f t="shared" si="120"/>
        <v>1872</v>
      </c>
      <c r="R34" s="49"/>
      <c r="S34" s="121"/>
      <c r="T34" s="45">
        <f t="shared" si="121"/>
        <v>1872</v>
      </c>
      <c r="U34" s="28"/>
      <c r="V34" s="21" t="s">
        <v>133</v>
      </c>
      <c r="W34" s="16">
        <v>2240</v>
      </c>
      <c r="X34" s="50">
        <f t="shared" si="122"/>
        <v>1872</v>
      </c>
      <c r="Y34" s="49"/>
      <c r="Z34" s="121"/>
      <c r="AA34" s="45">
        <f t="shared" si="123"/>
        <v>1872</v>
      </c>
      <c r="AC34" s="21" t="s">
        <v>133</v>
      </c>
      <c r="AD34" s="16">
        <v>2240</v>
      </c>
      <c r="AE34" s="50">
        <f t="shared" si="124"/>
        <v>1872</v>
      </c>
      <c r="AF34" s="49"/>
      <c r="AG34" s="121">
        <v>1872</v>
      </c>
      <c r="AH34" s="45">
        <f t="shared" si="125"/>
        <v>0</v>
      </c>
      <c r="AJ34" s="21" t="s">
        <v>133</v>
      </c>
      <c r="AK34" s="16">
        <v>2240</v>
      </c>
      <c r="AL34" s="50">
        <f t="shared" si="126"/>
        <v>0</v>
      </c>
      <c r="AM34" s="49"/>
      <c r="AN34" s="121"/>
      <c r="AO34" s="45">
        <f t="shared" si="127"/>
        <v>0</v>
      </c>
      <c r="AQ34" s="21" t="s">
        <v>133</v>
      </c>
      <c r="AR34" s="16">
        <v>2240</v>
      </c>
      <c r="AS34" s="50">
        <f t="shared" si="128"/>
        <v>0</v>
      </c>
      <c r="AT34" s="121"/>
      <c r="AU34" s="121"/>
      <c r="AV34" s="45">
        <f t="shared" si="107"/>
        <v>0</v>
      </c>
      <c r="AX34" s="21" t="s">
        <v>133</v>
      </c>
      <c r="AY34" s="16">
        <v>2240</v>
      </c>
      <c r="AZ34" s="50">
        <f t="shared" si="129"/>
        <v>0</v>
      </c>
      <c r="BA34" s="49"/>
      <c r="BB34" s="49"/>
      <c r="BC34" s="45">
        <f t="shared" si="130"/>
        <v>0</v>
      </c>
      <c r="BE34" s="21" t="s">
        <v>133</v>
      </c>
      <c r="BF34" s="16">
        <v>2240</v>
      </c>
      <c r="BG34" s="50">
        <f t="shared" si="131"/>
        <v>0</v>
      </c>
      <c r="BH34" s="49"/>
      <c r="BI34" s="49"/>
      <c r="BJ34" s="45">
        <f t="shared" si="132"/>
        <v>0</v>
      </c>
      <c r="BL34" s="21" t="s">
        <v>133</v>
      </c>
      <c r="BM34" s="16">
        <v>2240</v>
      </c>
      <c r="BN34" s="50">
        <f t="shared" si="133"/>
        <v>0</v>
      </c>
      <c r="BO34" s="49"/>
      <c r="BP34" s="49"/>
      <c r="BQ34" s="45">
        <f t="shared" si="134"/>
        <v>0</v>
      </c>
      <c r="BS34" s="21" t="s">
        <v>133</v>
      </c>
      <c r="BT34" s="16">
        <v>2240</v>
      </c>
      <c r="BU34" s="50">
        <f t="shared" si="135"/>
        <v>0</v>
      </c>
      <c r="BV34" s="49"/>
      <c r="BW34" s="49"/>
      <c r="BX34" s="45">
        <f t="shared" si="136"/>
        <v>0</v>
      </c>
      <c r="BZ34" s="21" t="s">
        <v>133</v>
      </c>
      <c r="CA34" s="16">
        <v>2240</v>
      </c>
      <c r="CB34" s="50">
        <f t="shared" si="137"/>
        <v>0</v>
      </c>
      <c r="CC34" s="49"/>
      <c r="CD34" s="49"/>
      <c r="CE34" s="45">
        <f t="shared" si="117"/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5040</v>
      </c>
      <c r="D35" s="49"/>
      <c r="E35" s="121"/>
      <c r="F35" s="33">
        <f t="shared" si="82"/>
        <v>5040</v>
      </c>
      <c r="H35" s="21" t="s">
        <v>35</v>
      </c>
      <c r="I35" s="16">
        <v>2240</v>
      </c>
      <c r="J35" s="50">
        <f t="shared" si="118"/>
        <v>5040</v>
      </c>
      <c r="K35" s="49"/>
      <c r="L35" s="121"/>
      <c r="M35" s="45">
        <f t="shared" si="119"/>
        <v>5040</v>
      </c>
      <c r="O35" s="21" t="s">
        <v>35</v>
      </c>
      <c r="P35" s="16">
        <v>2240</v>
      </c>
      <c r="Q35" s="50">
        <f t="shared" si="120"/>
        <v>5040</v>
      </c>
      <c r="R35" s="49"/>
      <c r="S35" s="121">
        <v>1044</v>
      </c>
      <c r="T35" s="45">
        <f t="shared" si="121"/>
        <v>3996</v>
      </c>
      <c r="U35" s="28"/>
      <c r="V35" s="21" t="s">
        <v>35</v>
      </c>
      <c r="W35" s="16">
        <v>2240</v>
      </c>
      <c r="X35" s="50">
        <f t="shared" si="122"/>
        <v>3996</v>
      </c>
      <c r="Y35" s="49"/>
      <c r="Z35" s="121"/>
      <c r="AA35" s="45">
        <f t="shared" si="123"/>
        <v>3996</v>
      </c>
      <c r="AC35" s="21" t="s">
        <v>35</v>
      </c>
      <c r="AD35" s="16">
        <v>2240</v>
      </c>
      <c r="AE35" s="50">
        <f t="shared" si="124"/>
        <v>3996</v>
      </c>
      <c r="AF35" s="49"/>
      <c r="AG35" s="121"/>
      <c r="AH35" s="45">
        <f t="shared" si="125"/>
        <v>3996</v>
      </c>
      <c r="AJ35" s="21" t="s">
        <v>35</v>
      </c>
      <c r="AK35" s="16">
        <v>2240</v>
      </c>
      <c r="AL35" s="50">
        <f t="shared" si="126"/>
        <v>3996</v>
      </c>
      <c r="AM35" s="49"/>
      <c r="AN35" s="121"/>
      <c r="AO35" s="45">
        <f t="shared" si="127"/>
        <v>3996</v>
      </c>
      <c r="AQ35" s="21" t="s">
        <v>35</v>
      </c>
      <c r="AR35" s="16">
        <v>2240</v>
      </c>
      <c r="AS35" s="50">
        <f t="shared" si="128"/>
        <v>3996</v>
      </c>
      <c r="AT35" s="121"/>
      <c r="AU35" s="121"/>
      <c r="AV35" s="45">
        <f t="shared" si="107"/>
        <v>3996</v>
      </c>
      <c r="AX35" s="21" t="s">
        <v>35</v>
      </c>
      <c r="AY35" s="16">
        <v>2240</v>
      </c>
      <c r="AZ35" s="50">
        <f t="shared" si="129"/>
        <v>3996</v>
      </c>
      <c r="BA35" s="49"/>
      <c r="BB35" s="49"/>
      <c r="BC35" s="45">
        <f t="shared" si="130"/>
        <v>3996</v>
      </c>
      <c r="BE35" s="21" t="s">
        <v>35</v>
      </c>
      <c r="BF35" s="16">
        <v>2240</v>
      </c>
      <c r="BG35" s="50">
        <f t="shared" si="131"/>
        <v>3996</v>
      </c>
      <c r="BH35" s="49"/>
      <c r="BI35" s="49"/>
      <c r="BJ35" s="45">
        <f t="shared" si="132"/>
        <v>3996</v>
      </c>
      <c r="BL35" s="21" t="s">
        <v>35</v>
      </c>
      <c r="BM35" s="16">
        <v>2240</v>
      </c>
      <c r="BN35" s="50">
        <f t="shared" si="133"/>
        <v>3996</v>
      </c>
      <c r="BO35" s="49"/>
      <c r="BP35" s="49"/>
      <c r="BQ35" s="45">
        <f t="shared" si="134"/>
        <v>3996</v>
      </c>
      <c r="BS35" s="21" t="s">
        <v>35</v>
      </c>
      <c r="BT35" s="16">
        <v>2240</v>
      </c>
      <c r="BU35" s="50">
        <f t="shared" si="135"/>
        <v>3996</v>
      </c>
      <c r="BV35" s="49"/>
      <c r="BW35" s="49"/>
      <c r="BX35" s="45">
        <f t="shared" si="136"/>
        <v>3996</v>
      </c>
      <c r="BZ35" s="21" t="s">
        <v>35</v>
      </c>
      <c r="CA35" s="16">
        <v>2240</v>
      </c>
      <c r="CB35" s="50">
        <f t="shared" si="137"/>
        <v>3996</v>
      </c>
      <c r="CC35" s="49"/>
      <c r="CD35" s="49"/>
      <c r="CE35" s="45">
        <f t="shared" si="117"/>
        <v>3996</v>
      </c>
    </row>
    <row r="36" spans="1:83" s="27" customFormat="1" ht="15.75" thickBot="1">
      <c r="A36" s="24" t="s">
        <v>155</v>
      </c>
      <c r="B36" s="23">
        <v>2240</v>
      </c>
      <c r="C36" s="49">
        <v>16620</v>
      </c>
      <c r="D36" s="49"/>
      <c r="E36" s="121">
        <v>822.6</v>
      </c>
      <c r="F36" s="33">
        <f t="shared" si="82"/>
        <v>15797.4</v>
      </c>
      <c r="H36" s="24" t="s">
        <v>142</v>
      </c>
      <c r="I36" s="23">
        <v>2240</v>
      </c>
      <c r="J36" s="50">
        <f t="shared" si="118"/>
        <v>15797.4</v>
      </c>
      <c r="K36" s="49"/>
      <c r="L36" s="121"/>
      <c r="M36" s="45">
        <f t="shared" si="119"/>
        <v>15797.4</v>
      </c>
      <c r="O36" s="24" t="s">
        <v>142</v>
      </c>
      <c r="P36" s="23">
        <v>2240</v>
      </c>
      <c r="Q36" s="50">
        <f t="shared" si="120"/>
        <v>15797.4</v>
      </c>
      <c r="R36" s="49"/>
      <c r="S36" s="121"/>
      <c r="T36" s="45">
        <f t="shared" si="121"/>
        <v>15797.4</v>
      </c>
      <c r="U36" s="28"/>
      <c r="V36" s="24" t="s">
        <v>142</v>
      </c>
      <c r="W36" s="23">
        <v>2240</v>
      </c>
      <c r="X36" s="50">
        <f t="shared" si="122"/>
        <v>15797.4</v>
      </c>
      <c r="Y36" s="49"/>
      <c r="Z36" s="121"/>
      <c r="AA36" s="45">
        <f t="shared" si="123"/>
        <v>15797.4</v>
      </c>
      <c r="AC36" s="24" t="s">
        <v>150</v>
      </c>
      <c r="AD36" s="23">
        <v>2240</v>
      </c>
      <c r="AE36" s="50">
        <f t="shared" si="124"/>
        <v>15797.4</v>
      </c>
      <c r="AF36" s="49"/>
      <c r="AG36" s="121">
        <v>822.6</v>
      </c>
      <c r="AH36" s="45">
        <f t="shared" si="125"/>
        <v>14974.8</v>
      </c>
      <c r="AJ36" s="24" t="s">
        <v>152</v>
      </c>
      <c r="AK36" s="23">
        <v>2240</v>
      </c>
      <c r="AL36" s="50">
        <f t="shared" si="126"/>
        <v>14974.8</v>
      </c>
      <c r="AM36" s="49"/>
      <c r="AN36" s="121">
        <v>1815.04</v>
      </c>
      <c r="AO36" s="45">
        <f t="shared" si="127"/>
        <v>13159.759999999998</v>
      </c>
      <c r="AQ36" s="24" t="s">
        <v>142</v>
      </c>
      <c r="AR36" s="23">
        <v>2240</v>
      </c>
      <c r="AS36" s="50">
        <f t="shared" si="128"/>
        <v>13159.759999999998</v>
      </c>
      <c r="AT36" s="121"/>
      <c r="AU36" s="121"/>
      <c r="AV36" s="45">
        <f t="shared" si="107"/>
        <v>13159.759999999998</v>
      </c>
      <c r="AX36" s="24" t="s">
        <v>142</v>
      </c>
      <c r="AY36" s="23">
        <v>2240</v>
      </c>
      <c r="AZ36" s="50">
        <f t="shared" si="129"/>
        <v>13159.759999999998</v>
      </c>
      <c r="BA36" s="49"/>
      <c r="BB36" s="49"/>
      <c r="BC36" s="45">
        <f t="shared" si="130"/>
        <v>13159.759999999998</v>
      </c>
      <c r="BE36" s="24" t="s">
        <v>142</v>
      </c>
      <c r="BF36" s="23">
        <v>2240</v>
      </c>
      <c r="BG36" s="50">
        <f t="shared" si="131"/>
        <v>13159.759999999998</v>
      </c>
      <c r="BH36" s="49"/>
      <c r="BI36" s="49"/>
      <c r="BJ36" s="45">
        <f t="shared" si="132"/>
        <v>13159.759999999998</v>
      </c>
      <c r="BL36" s="24" t="s">
        <v>142</v>
      </c>
      <c r="BM36" s="23">
        <v>2240</v>
      </c>
      <c r="BN36" s="50">
        <f t="shared" si="133"/>
        <v>13159.759999999998</v>
      </c>
      <c r="BO36" s="49"/>
      <c r="BP36" s="49"/>
      <c r="BQ36" s="45">
        <f t="shared" si="134"/>
        <v>13159.759999999998</v>
      </c>
      <c r="BS36" s="24" t="s">
        <v>142</v>
      </c>
      <c r="BT36" s="23">
        <v>2240</v>
      </c>
      <c r="BU36" s="50">
        <f t="shared" si="135"/>
        <v>13159.759999999998</v>
      </c>
      <c r="BV36" s="49"/>
      <c r="BW36" s="49"/>
      <c r="BX36" s="45">
        <f t="shared" si="136"/>
        <v>13159.759999999998</v>
      </c>
      <c r="BZ36" s="24" t="s">
        <v>142</v>
      </c>
      <c r="CA36" s="23">
        <v>2240</v>
      </c>
      <c r="CB36" s="50">
        <f t="shared" si="137"/>
        <v>13159.759999999998</v>
      </c>
      <c r="CC36" s="49"/>
      <c r="CD36" s="49"/>
      <c r="CE36" s="45">
        <f t="shared" si="117"/>
        <v>13159.759999999998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121"/>
      <c r="F37" s="33">
        <f t="shared" si="82"/>
        <v>1000</v>
      </c>
      <c r="H37" s="24" t="s">
        <v>127</v>
      </c>
      <c r="I37" s="23">
        <v>2240</v>
      </c>
      <c r="J37" s="50">
        <f t="shared" si="118"/>
        <v>1000</v>
      </c>
      <c r="K37" s="49"/>
      <c r="L37" s="121"/>
      <c r="M37" s="45">
        <f t="shared" si="119"/>
        <v>1000</v>
      </c>
      <c r="O37" s="24" t="s">
        <v>127</v>
      </c>
      <c r="P37" s="23">
        <v>2240</v>
      </c>
      <c r="Q37" s="50">
        <f t="shared" si="120"/>
        <v>1000</v>
      </c>
      <c r="R37" s="49"/>
      <c r="S37" s="121"/>
      <c r="T37" s="45">
        <f t="shared" si="121"/>
        <v>1000</v>
      </c>
      <c r="U37" s="28"/>
      <c r="V37" s="24" t="s">
        <v>127</v>
      </c>
      <c r="W37" s="23">
        <v>2240</v>
      </c>
      <c r="X37" s="50">
        <f t="shared" si="122"/>
        <v>1000</v>
      </c>
      <c r="Y37" s="49"/>
      <c r="Z37" s="121"/>
      <c r="AA37" s="45">
        <f t="shared" si="123"/>
        <v>1000</v>
      </c>
      <c r="AC37" s="24" t="s">
        <v>127</v>
      </c>
      <c r="AD37" s="23">
        <v>2240</v>
      </c>
      <c r="AE37" s="50">
        <f t="shared" si="124"/>
        <v>1000</v>
      </c>
      <c r="AF37" s="49"/>
      <c r="AG37" s="121"/>
      <c r="AH37" s="45">
        <f t="shared" si="125"/>
        <v>1000</v>
      </c>
      <c r="AJ37" s="24" t="s">
        <v>127</v>
      </c>
      <c r="AK37" s="23">
        <v>2240</v>
      </c>
      <c r="AL37" s="50">
        <f t="shared" si="126"/>
        <v>1000</v>
      </c>
      <c r="AM37" s="49"/>
      <c r="AN37" s="121"/>
      <c r="AO37" s="45">
        <f t="shared" si="127"/>
        <v>1000</v>
      </c>
      <c r="AQ37" s="24" t="s">
        <v>127</v>
      </c>
      <c r="AR37" s="23">
        <v>2240</v>
      </c>
      <c r="AS37" s="50">
        <f t="shared" si="128"/>
        <v>1000</v>
      </c>
      <c r="AT37" s="121"/>
      <c r="AU37" s="121"/>
      <c r="AV37" s="45">
        <f t="shared" si="107"/>
        <v>1000</v>
      </c>
      <c r="AX37" s="24" t="s">
        <v>127</v>
      </c>
      <c r="AY37" s="23">
        <v>2240</v>
      </c>
      <c r="AZ37" s="50">
        <f t="shared" si="129"/>
        <v>1000</v>
      </c>
      <c r="BA37" s="49"/>
      <c r="BB37" s="49"/>
      <c r="BC37" s="45">
        <f t="shared" si="130"/>
        <v>1000</v>
      </c>
      <c r="BE37" s="24" t="s">
        <v>127</v>
      </c>
      <c r="BF37" s="23">
        <v>2240</v>
      </c>
      <c r="BG37" s="50">
        <f t="shared" si="131"/>
        <v>1000</v>
      </c>
      <c r="BH37" s="49"/>
      <c r="BI37" s="49"/>
      <c r="BJ37" s="45">
        <f t="shared" si="132"/>
        <v>1000</v>
      </c>
      <c r="BL37" s="24" t="s">
        <v>127</v>
      </c>
      <c r="BM37" s="23">
        <v>2240</v>
      </c>
      <c r="BN37" s="50">
        <f t="shared" si="133"/>
        <v>1000</v>
      </c>
      <c r="BO37" s="49"/>
      <c r="BP37" s="49"/>
      <c r="BQ37" s="45">
        <f t="shared" si="134"/>
        <v>1000</v>
      </c>
      <c r="BS37" s="24" t="s">
        <v>127</v>
      </c>
      <c r="BT37" s="23">
        <v>2240</v>
      </c>
      <c r="BU37" s="50">
        <f t="shared" si="135"/>
        <v>1000</v>
      </c>
      <c r="BV37" s="49"/>
      <c r="BW37" s="49"/>
      <c r="BX37" s="45">
        <f t="shared" si="136"/>
        <v>1000</v>
      </c>
      <c r="BZ37" s="24" t="s">
        <v>127</v>
      </c>
      <c r="CA37" s="23">
        <v>2240</v>
      </c>
      <c r="CB37" s="50">
        <f t="shared" si="137"/>
        <v>1000</v>
      </c>
      <c r="CC37" s="49"/>
      <c r="CD37" s="49"/>
      <c r="CE37" s="45">
        <f t="shared" si="117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1750</v>
      </c>
      <c r="D38" s="49"/>
      <c r="E38" s="121"/>
      <c r="F38" s="33">
        <f t="shared" si="82"/>
        <v>1750</v>
      </c>
      <c r="H38" s="24" t="s">
        <v>128</v>
      </c>
      <c r="I38" s="23">
        <v>2240</v>
      </c>
      <c r="J38" s="50">
        <f t="shared" si="118"/>
        <v>1750</v>
      </c>
      <c r="K38" s="49"/>
      <c r="L38" s="121"/>
      <c r="M38" s="45">
        <f t="shared" si="119"/>
        <v>1750</v>
      </c>
      <c r="O38" s="24" t="s">
        <v>128</v>
      </c>
      <c r="P38" s="23">
        <v>2240</v>
      </c>
      <c r="Q38" s="50">
        <f t="shared" si="120"/>
        <v>1750</v>
      </c>
      <c r="R38" s="49"/>
      <c r="S38" s="121"/>
      <c r="T38" s="45">
        <f t="shared" si="121"/>
        <v>1750</v>
      </c>
      <c r="U38" s="28"/>
      <c r="V38" s="24" t="s">
        <v>128</v>
      </c>
      <c r="W38" s="23">
        <v>2240</v>
      </c>
      <c r="X38" s="50">
        <f t="shared" si="122"/>
        <v>1750</v>
      </c>
      <c r="Y38" s="49"/>
      <c r="Z38" s="121"/>
      <c r="AA38" s="45">
        <f t="shared" si="123"/>
        <v>1750</v>
      </c>
      <c r="AC38" s="24" t="s">
        <v>128</v>
      </c>
      <c r="AD38" s="23">
        <v>2240</v>
      </c>
      <c r="AE38" s="50">
        <f t="shared" si="124"/>
        <v>1750</v>
      </c>
      <c r="AF38" s="49"/>
      <c r="AG38" s="121"/>
      <c r="AH38" s="45">
        <f t="shared" si="125"/>
        <v>1750</v>
      </c>
      <c r="AJ38" s="24" t="s">
        <v>128</v>
      </c>
      <c r="AK38" s="23">
        <v>2240</v>
      </c>
      <c r="AL38" s="50">
        <f t="shared" si="126"/>
        <v>1750</v>
      </c>
      <c r="AM38" s="49"/>
      <c r="AN38" s="121"/>
      <c r="AO38" s="45">
        <f t="shared" si="127"/>
        <v>1750</v>
      </c>
      <c r="AQ38" s="24" t="s">
        <v>128</v>
      </c>
      <c r="AR38" s="23">
        <v>2240</v>
      </c>
      <c r="AS38" s="50">
        <f t="shared" si="128"/>
        <v>1750</v>
      </c>
      <c r="AT38" s="121"/>
      <c r="AU38" s="121"/>
      <c r="AV38" s="45">
        <f t="shared" si="107"/>
        <v>1750</v>
      </c>
      <c r="AX38" s="24" t="s">
        <v>128</v>
      </c>
      <c r="AY38" s="23">
        <v>2240</v>
      </c>
      <c r="AZ38" s="50">
        <f t="shared" si="129"/>
        <v>1750</v>
      </c>
      <c r="BA38" s="49"/>
      <c r="BB38" s="49"/>
      <c r="BC38" s="45">
        <f t="shared" si="130"/>
        <v>1750</v>
      </c>
      <c r="BE38" s="24" t="s">
        <v>128</v>
      </c>
      <c r="BF38" s="23">
        <v>2240</v>
      </c>
      <c r="BG38" s="50">
        <f t="shared" si="131"/>
        <v>1750</v>
      </c>
      <c r="BH38" s="49"/>
      <c r="BI38" s="49"/>
      <c r="BJ38" s="45">
        <f t="shared" si="132"/>
        <v>1750</v>
      </c>
      <c r="BL38" s="24" t="s">
        <v>128</v>
      </c>
      <c r="BM38" s="23">
        <v>2240</v>
      </c>
      <c r="BN38" s="50">
        <f t="shared" si="133"/>
        <v>1750</v>
      </c>
      <c r="BO38" s="49"/>
      <c r="BP38" s="49"/>
      <c r="BQ38" s="45">
        <f t="shared" si="134"/>
        <v>1750</v>
      </c>
      <c r="BS38" s="24" t="s">
        <v>128</v>
      </c>
      <c r="BT38" s="23">
        <v>2240</v>
      </c>
      <c r="BU38" s="50">
        <f t="shared" si="135"/>
        <v>1750</v>
      </c>
      <c r="BV38" s="49"/>
      <c r="BW38" s="49"/>
      <c r="BX38" s="45">
        <f t="shared" si="136"/>
        <v>1750</v>
      </c>
      <c r="BZ38" s="24" t="s">
        <v>128</v>
      </c>
      <c r="CA38" s="23">
        <v>2240</v>
      </c>
      <c r="CB38" s="50">
        <f t="shared" si="137"/>
        <v>1750</v>
      </c>
      <c r="CC38" s="49"/>
      <c r="CD38" s="49"/>
      <c r="CE38" s="45">
        <f t="shared" si="117"/>
        <v>1750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121"/>
      <c r="F39" s="33">
        <f t="shared" si="82"/>
        <v>1300</v>
      </c>
      <c r="H39" s="24" t="s">
        <v>129</v>
      </c>
      <c r="I39" s="23">
        <v>2240</v>
      </c>
      <c r="J39" s="50">
        <f t="shared" si="118"/>
        <v>1300</v>
      </c>
      <c r="K39" s="49"/>
      <c r="L39" s="121"/>
      <c r="M39" s="45">
        <f t="shared" si="119"/>
        <v>1300</v>
      </c>
      <c r="O39" s="24" t="s">
        <v>129</v>
      </c>
      <c r="P39" s="23">
        <v>2240</v>
      </c>
      <c r="Q39" s="50">
        <f t="shared" si="120"/>
        <v>1300</v>
      </c>
      <c r="R39" s="49"/>
      <c r="S39" s="121"/>
      <c r="T39" s="45">
        <f t="shared" si="121"/>
        <v>1300</v>
      </c>
      <c r="U39" s="28"/>
      <c r="V39" s="24" t="s">
        <v>129</v>
      </c>
      <c r="W39" s="23">
        <v>2240</v>
      </c>
      <c r="X39" s="50">
        <f t="shared" si="122"/>
        <v>1300</v>
      </c>
      <c r="Y39" s="49"/>
      <c r="Z39" s="121"/>
      <c r="AA39" s="45">
        <f t="shared" si="123"/>
        <v>1300</v>
      </c>
      <c r="AC39" s="24" t="s">
        <v>129</v>
      </c>
      <c r="AD39" s="23">
        <v>2240</v>
      </c>
      <c r="AE39" s="50">
        <f t="shared" si="124"/>
        <v>1300</v>
      </c>
      <c r="AF39" s="49"/>
      <c r="AG39" s="121"/>
      <c r="AH39" s="45">
        <f t="shared" si="125"/>
        <v>1300</v>
      </c>
      <c r="AJ39" s="24" t="s">
        <v>129</v>
      </c>
      <c r="AK39" s="23">
        <v>2240</v>
      </c>
      <c r="AL39" s="50">
        <f t="shared" si="126"/>
        <v>1300</v>
      </c>
      <c r="AM39" s="49"/>
      <c r="AN39" s="121"/>
      <c r="AO39" s="45">
        <f t="shared" si="127"/>
        <v>1300</v>
      </c>
      <c r="AQ39" s="24" t="s">
        <v>129</v>
      </c>
      <c r="AR39" s="23">
        <v>2240</v>
      </c>
      <c r="AS39" s="50">
        <f t="shared" si="128"/>
        <v>1300</v>
      </c>
      <c r="AT39" s="121"/>
      <c r="AU39" s="121"/>
      <c r="AV39" s="45">
        <f t="shared" si="107"/>
        <v>1300</v>
      </c>
      <c r="AX39" s="24" t="s">
        <v>129</v>
      </c>
      <c r="AY39" s="23">
        <v>2240</v>
      </c>
      <c r="AZ39" s="50">
        <f t="shared" si="129"/>
        <v>1300</v>
      </c>
      <c r="BA39" s="49"/>
      <c r="BB39" s="49"/>
      <c r="BC39" s="45">
        <f t="shared" si="130"/>
        <v>1300</v>
      </c>
      <c r="BE39" s="24" t="s">
        <v>129</v>
      </c>
      <c r="BF39" s="23">
        <v>2240</v>
      </c>
      <c r="BG39" s="50">
        <f t="shared" si="131"/>
        <v>1300</v>
      </c>
      <c r="BH39" s="49"/>
      <c r="BI39" s="49"/>
      <c r="BJ39" s="45">
        <f t="shared" si="132"/>
        <v>1300</v>
      </c>
      <c r="BL39" s="24" t="s">
        <v>129</v>
      </c>
      <c r="BM39" s="23">
        <v>2240</v>
      </c>
      <c r="BN39" s="50">
        <f t="shared" si="133"/>
        <v>1300</v>
      </c>
      <c r="BO39" s="49"/>
      <c r="BP39" s="49"/>
      <c r="BQ39" s="45">
        <f t="shared" si="134"/>
        <v>1300</v>
      </c>
      <c r="BS39" s="24" t="s">
        <v>129</v>
      </c>
      <c r="BT39" s="23">
        <v>2240</v>
      </c>
      <c r="BU39" s="50">
        <f t="shared" si="135"/>
        <v>1300</v>
      </c>
      <c r="BV39" s="49"/>
      <c r="BW39" s="49"/>
      <c r="BX39" s="45">
        <f t="shared" si="136"/>
        <v>1300</v>
      </c>
      <c r="BZ39" s="24" t="s">
        <v>129</v>
      </c>
      <c r="CA39" s="23">
        <v>2240</v>
      </c>
      <c r="CB39" s="50">
        <f t="shared" si="137"/>
        <v>1300</v>
      </c>
      <c r="CC39" s="49"/>
      <c r="CD39" s="49"/>
      <c r="CE39" s="45">
        <f t="shared" si="117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2507</v>
      </c>
      <c r="D40" s="49"/>
      <c r="E40" s="121"/>
      <c r="F40" s="33">
        <f t="shared" si="82"/>
        <v>2507</v>
      </c>
      <c r="H40" s="21" t="s">
        <v>41</v>
      </c>
      <c r="I40" s="16">
        <v>2240</v>
      </c>
      <c r="J40" s="50">
        <f t="shared" si="118"/>
        <v>2507</v>
      </c>
      <c r="K40" s="49"/>
      <c r="L40" s="121"/>
      <c r="M40" s="45">
        <f t="shared" si="119"/>
        <v>2507</v>
      </c>
      <c r="O40" s="21" t="s">
        <v>41</v>
      </c>
      <c r="P40" s="16">
        <v>2240</v>
      </c>
      <c r="Q40" s="50">
        <f t="shared" si="120"/>
        <v>2507</v>
      </c>
      <c r="R40" s="49"/>
      <c r="S40" s="121"/>
      <c r="T40" s="45">
        <f t="shared" si="121"/>
        <v>2507</v>
      </c>
      <c r="U40" s="28"/>
      <c r="V40" s="21" t="s">
        <v>41</v>
      </c>
      <c r="W40" s="16">
        <v>2240</v>
      </c>
      <c r="X40" s="50">
        <f t="shared" si="122"/>
        <v>2507</v>
      </c>
      <c r="Y40" s="49"/>
      <c r="Z40" s="121"/>
      <c r="AA40" s="45">
        <f t="shared" si="123"/>
        <v>2507</v>
      </c>
      <c r="AC40" s="21" t="s">
        <v>41</v>
      </c>
      <c r="AD40" s="16">
        <v>2240</v>
      </c>
      <c r="AE40" s="50">
        <f t="shared" si="124"/>
        <v>2507</v>
      </c>
      <c r="AF40" s="49"/>
      <c r="AG40" s="121"/>
      <c r="AH40" s="45">
        <f t="shared" si="125"/>
        <v>2507</v>
      </c>
      <c r="AJ40" s="21" t="s">
        <v>41</v>
      </c>
      <c r="AK40" s="16">
        <v>2240</v>
      </c>
      <c r="AL40" s="50">
        <f t="shared" si="126"/>
        <v>2507</v>
      </c>
      <c r="AM40" s="49"/>
      <c r="AN40" s="121"/>
      <c r="AO40" s="45">
        <f t="shared" si="127"/>
        <v>2507</v>
      </c>
      <c r="AQ40" s="21" t="s">
        <v>41</v>
      </c>
      <c r="AR40" s="16">
        <v>2240</v>
      </c>
      <c r="AS40" s="50">
        <f t="shared" si="128"/>
        <v>2507</v>
      </c>
      <c r="AT40" s="121"/>
      <c r="AU40" s="121">
        <f>1269.84+816</f>
        <v>2085.84</v>
      </c>
      <c r="AV40" s="45">
        <f t="shared" si="107"/>
        <v>421.15999999999985</v>
      </c>
      <c r="AX40" s="21" t="s">
        <v>41</v>
      </c>
      <c r="AY40" s="16">
        <v>2240</v>
      </c>
      <c r="AZ40" s="50">
        <f t="shared" si="129"/>
        <v>421.15999999999985</v>
      </c>
      <c r="BA40" s="49"/>
      <c r="BB40" s="49"/>
      <c r="BC40" s="45">
        <f t="shared" si="130"/>
        <v>421.15999999999985</v>
      </c>
      <c r="BE40" s="21" t="s">
        <v>41</v>
      </c>
      <c r="BF40" s="16">
        <v>2240</v>
      </c>
      <c r="BG40" s="50">
        <f t="shared" si="131"/>
        <v>421.15999999999985</v>
      </c>
      <c r="BH40" s="49"/>
      <c r="BI40" s="49"/>
      <c r="BJ40" s="45">
        <f t="shared" si="132"/>
        <v>421.15999999999985</v>
      </c>
      <c r="BL40" s="21" t="s">
        <v>41</v>
      </c>
      <c r="BM40" s="16">
        <v>2240</v>
      </c>
      <c r="BN40" s="50">
        <f t="shared" si="133"/>
        <v>421.15999999999985</v>
      </c>
      <c r="BO40" s="49"/>
      <c r="BP40" s="49"/>
      <c r="BQ40" s="45">
        <f t="shared" si="134"/>
        <v>421.15999999999985</v>
      </c>
      <c r="BS40" s="21" t="s">
        <v>41</v>
      </c>
      <c r="BT40" s="16">
        <v>2240</v>
      </c>
      <c r="BU40" s="50">
        <f t="shared" si="135"/>
        <v>421.15999999999985</v>
      </c>
      <c r="BV40" s="49"/>
      <c r="BW40" s="49"/>
      <c r="BX40" s="45">
        <f t="shared" si="136"/>
        <v>421.15999999999985</v>
      </c>
      <c r="BZ40" s="21" t="s">
        <v>41</v>
      </c>
      <c r="CA40" s="16">
        <v>2240</v>
      </c>
      <c r="CB40" s="50">
        <f t="shared" si="137"/>
        <v>421.15999999999985</v>
      </c>
      <c r="CC40" s="49"/>
      <c r="CD40" s="49"/>
      <c r="CE40" s="45">
        <f t="shared" si="117"/>
        <v>421.15999999999985</v>
      </c>
    </row>
    <row r="41" spans="1:83" s="27" customFormat="1" ht="15.75" customHeight="1" thickBot="1">
      <c r="A41" s="21" t="s">
        <v>47</v>
      </c>
      <c r="B41" s="16">
        <v>2240</v>
      </c>
      <c r="C41" s="49">
        <v>2400</v>
      </c>
      <c r="D41" s="49"/>
      <c r="E41" s="121"/>
      <c r="F41" s="33">
        <f t="shared" si="82"/>
        <v>2400</v>
      </c>
      <c r="H41" s="21" t="s">
        <v>47</v>
      </c>
      <c r="I41" s="16">
        <v>2240</v>
      </c>
      <c r="J41" s="50">
        <f t="shared" si="118"/>
        <v>2400</v>
      </c>
      <c r="K41" s="49"/>
      <c r="L41" s="121"/>
      <c r="M41" s="45">
        <f t="shared" si="119"/>
        <v>2400</v>
      </c>
      <c r="O41" s="21" t="s">
        <v>47</v>
      </c>
      <c r="P41" s="16">
        <v>2240</v>
      </c>
      <c r="Q41" s="50">
        <f t="shared" si="120"/>
        <v>2400</v>
      </c>
      <c r="R41" s="49"/>
      <c r="S41" s="121"/>
      <c r="T41" s="45">
        <f t="shared" si="121"/>
        <v>2400</v>
      </c>
      <c r="U41" s="28"/>
      <c r="V41" s="21" t="s">
        <v>47</v>
      </c>
      <c r="W41" s="16">
        <v>2240</v>
      </c>
      <c r="X41" s="50">
        <f t="shared" si="122"/>
        <v>2400</v>
      </c>
      <c r="Y41" s="49"/>
      <c r="Z41" s="121"/>
      <c r="AA41" s="45">
        <f t="shared" si="123"/>
        <v>2400</v>
      </c>
      <c r="AC41" s="21" t="s">
        <v>47</v>
      </c>
      <c r="AD41" s="16">
        <v>2240</v>
      </c>
      <c r="AE41" s="50">
        <f t="shared" si="124"/>
        <v>2400</v>
      </c>
      <c r="AF41" s="49"/>
      <c r="AG41" s="121"/>
      <c r="AH41" s="45">
        <f t="shared" si="125"/>
        <v>2400</v>
      </c>
      <c r="AJ41" s="21" t="s">
        <v>47</v>
      </c>
      <c r="AK41" s="16">
        <v>2240</v>
      </c>
      <c r="AL41" s="50">
        <f t="shared" si="126"/>
        <v>2400</v>
      </c>
      <c r="AM41" s="49"/>
      <c r="AN41" s="121"/>
      <c r="AO41" s="45">
        <f t="shared" si="127"/>
        <v>2400</v>
      </c>
      <c r="AQ41" s="21" t="s">
        <v>47</v>
      </c>
      <c r="AR41" s="16">
        <v>2240</v>
      </c>
      <c r="AS41" s="50">
        <f t="shared" si="128"/>
        <v>2400</v>
      </c>
      <c r="AT41" s="121"/>
      <c r="AU41" s="121"/>
      <c r="AV41" s="45">
        <f t="shared" si="107"/>
        <v>2400</v>
      </c>
      <c r="AX41" s="21" t="s">
        <v>47</v>
      </c>
      <c r="AY41" s="16">
        <v>2240</v>
      </c>
      <c r="AZ41" s="50">
        <f t="shared" si="129"/>
        <v>2400</v>
      </c>
      <c r="BA41" s="49"/>
      <c r="BB41" s="49"/>
      <c r="BC41" s="45">
        <f t="shared" si="130"/>
        <v>2400</v>
      </c>
      <c r="BE41" s="21" t="s">
        <v>47</v>
      </c>
      <c r="BF41" s="16">
        <v>2240</v>
      </c>
      <c r="BG41" s="50">
        <f t="shared" si="131"/>
        <v>2400</v>
      </c>
      <c r="BH41" s="49"/>
      <c r="BI41" s="49"/>
      <c r="BJ41" s="45">
        <f t="shared" si="132"/>
        <v>2400</v>
      </c>
      <c r="BL41" s="21" t="s">
        <v>47</v>
      </c>
      <c r="BM41" s="16">
        <v>2240</v>
      </c>
      <c r="BN41" s="50">
        <f t="shared" si="133"/>
        <v>2400</v>
      </c>
      <c r="BO41" s="49"/>
      <c r="BP41" s="49"/>
      <c r="BQ41" s="45">
        <f t="shared" si="134"/>
        <v>2400</v>
      </c>
      <c r="BS41" s="21" t="s">
        <v>47</v>
      </c>
      <c r="BT41" s="16">
        <v>2240</v>
      </c>
      <c r="BU41" s="50">
        <f t="shared" si="135"/>
        <v>2400</v>
      </c>
      <c r="BV41" s="49"/>
      <c r="BW41" s="49"/>
      <c r="BX41" s="45">
        <f t="shared" si="136"/>
        <v>2400</v>
      </c>
      <c r="BZ41" s="21" t="s">
        <v>47</v>
      </c>
      <c r="CA41" s="16">
        <v>2240</v>
      </c>
      <c r="CB41" s="50">
        <f t="shared" si="137"/>
        <v>2400</v>
      </c>
      <c r="CC41" s="49"/>
      <c r="CD41" s="49"/>
      <c r="CE41" s="45">
        <f t="shared" si="117"/>
        <v>2400</v>
      </c>
    </row>
    <row r="42" spans="1:83" s="27" customFormat="1" ht="15.75" customHeight="1" thickBot="1">
      <c r="A42" s="21" t="s">
        <v>45</v>
      </c>
      <c r="B42" s="16">
        <v>2240</v>
      </c>
      <c r="C42" s="49">
        <v>970</v>
      </c>
      <c r="D42" s="49"/>
      <c r="E42" s="121"/>
      <c r="F42" s="33">
        <f t="shared" si="82"/>
        <v>970</v>
      </c>
      <c r="H42" s="21" t="s">
        <v>45</v>
      </c>
      <c r="I42" s="16">
        <v>2240</v>
      </c>
      <c r="J42" s="50">
        <f t="shared" si="118"/>
        <v>970</v>
      </c>
      <c r="K42" s="49"/>
      <c r="L42" s="121">
        <v>970</v>
      </c>
      <c r="M42" s="45">
        <f t="shared" si="119"/>
        <v>0</v>
      </c>
      <c r="O42" s="21" t="s">
        <v>45</v>
      </c>
      <c r="P42" s="16">
        <v>2240</v>
      </c>
      <c r="Q42" s="50">
        <f t="shared" si="120"/>
        <v>0</v>
      </c>
      <c r="R42" s="49"/>
      <c r="S42" s="121"/>
      <c r="T42" s="45">
        <f t="shared" si="121"/>
        <v>0</v>
      </c>
      <c r="U42" s="28"/>
      <c r="V42" s="21" t="s">
        <v>45</v>
      </c>
      <c r="W42" s="16">
        <v>2240</v>
      </c>
      <c r="X42" s="50">
        <f t="shared" si="122"/>
        <v>0</v>
      </c>
      <c r="Y42" s="49"/>
      <c r="Z42" s="121"/>
      <c r="AA42" s="45">
        <f t="shared" si="123"/>
        <v>0</v>
      </c>
      <c r="AC42" s="21" t="s">
        <v>45</v>
      </c>
      <c r="AD42" s="16">
        <v>2240</v>
      </c>
      <c r="AE42" s="50">
        <f t="shared" si="124"/>
        <v>0</v>
      </c>
      <c r="AF42" s="49"/>
      <c r="AG42" s="121"/>
      <c r="AH42" s="45">
        <f t="shared" si="125"/>
        <v>0</v>
      </c>
      <c r="AJ42" s="21" t="s">
        <v>45</v>
      </c>
      <c r="AK42" s="16">
        <v>2240</v>
      </c>
      <c r="AL42" s="50">
        <f t="shared" si="126"/>
        <v>0</v>
      </c>
      <c r="AM42" s="49"/>
      <c r="AN42" s="121"/>
      <c r="AO42" s="45">
        <f t="shared" si="127"/>
        <v>0</v>
      </c>
      <c r="AQ42" s="21" t="s">
        <v>45</v>
      </c>
      <c r="AR42" s="16">
        <v>2240</v>
      </c>
      <c r="AS42" s="50">
        <f t="shared" si="128"/>
        <v>0</v>
      </c>
      <c r="AT42" s="121"/>
      <c r="AU42" s="121"/>
      <c r="AV42" s="45">
        <f t="shared" si="107"/>
        <v>0</v>
      </c>
      <c r="AX42" s="21" t="s">
        <v>45</v>
      </c>
      <c r="AY42" s="16">
        <v>2240</v>
      </c>
      <c r="AZ42" s="50">
        <f t="shared" si="129"/>
        <v>0</v>
      </c>
      <c r="BA42" s="49"/>
      <c r="BB42" s="49"/>
      <c r="BC42" s="45">
        <f t="shared" si="130"/>
        <v>0</v>
      </c>
      <c r="BE42" s="21" t="s">
        <v>45</v>
      </c>
      <c r="BF42" s="16">
        <v>2240</v>
      </c>
      <c r="BG42" s="50">
        <f t="shared" si="131"/>
        <v>0</v>
      </c>
      <c r="BH42" s="49"/>
      <c r="BI42" s="49"/>
      <c r="BJ42" s="45">
        <f t="shared" si="132"/>
        <v>0</v>
      </c>
      <c r="BL42" s="21" t="s">
        <v>45</v>
      </c>
      <c r="BM42" s="16">
        <v>2240</v>
      </c>
      <c r="BN42" s="50">
        <f t="shared" si="133"/>
        <v>0</v>
      </c>
      <c r="BO42" s="49"/>
      <c r="BP42" s="49"/>
      <c r="BQ42" s="45">
        <f t="shared" si="134"/>
        <v>0</v>
      </c>
      <c r="BS42" s="21" t="s">
        <v>45</v>
      </c>
      <c r="BT42" s="16">
        <v>2240</v>
      </c>
      <c r="BU42" s="50">
        <f t="shared" si="135"/>
        <v>0</v>
      </c>
      <c r="BV42" s="49"/>
      <c r="BW42" s="49"/>
      <c r="BX42" s="45">
        <f t="shared" si="136"/>
        <v>0</v>
      </c>
      <c r="BZ42" s="21" t="s">
        <v>45</v>
      </c>
      <c r="CA42" s="16">
        <v>2240</v>
      </c>
      <c r="CB42" s="50">
        <f t="shared" si="137"/>
        <v>0</v>
      </c>
      <c r="CC42" s="49"/>
      <c r="CD42" s="49"/>
      <c r="CE42" s="45">
        <f t="shared" si="117"/>
        <v>0</v>
      </c>
    </row>
    <row r="43" spans="1:83" s="27" customFormat="1" ht="15.75" customHeight="1" thickBot="1">
      <c r="A43" s="21" t="s">
        <v>43</v>
      </c>
      <c r="B43" s="16">
        <v>2240</v>
      </c>
      <c r="C43" s="49">
        <v>1615</v>
      </c>
      <c r="D43" s="49"/>
      <c r="E43" s="121"/>
      <c r="F43" s="33">
        <f t="shared" si="82"/>
        <v>1615</v>
      </c>
      <c r="H43" s="21" t="s">
        <v>43</v>
      </c>
      <c r="I43" s="16">
        <v>2240</v>
      </c>
      <c r="J43" s="50">
        <f t="shared" si="118"/>
        <v>1615</v>
      </c>
      <c r="K43" s="49"/>
      <c r="L43" s="121"/>
      <c r="M43" s="45">
        <f t="shared" si="119"/>
        <v>1615</v>
      </c>
      <c r="O43" s="21" t="s">
        <v>43</v>
      </c>
      <c r="P43" s="16">
        <v>2240</v>
      </c>
      <c r="Q43" s="50">
        <f t="shared" si="120"/>
        <v>1615</v>
      </c>
      <c r="R43" s="49"/>
      <c r="S43" s="121"/>
      <c r="T43" s="45">
        <f t="shared" si="121"/>
        <v>1615</v>
      </c>
      <c r="U43" s="28"/>
      <c r="V43" s="21" t="s">
        <v>43</v>
      </c>
      <c r="W43" s="16">
        <v>2240</v>
      </c>
      <c r="X43" s="50">
        <f t="shared" si="122"/>
        <v>1615</v>
      </c>
      <c r="Y43" s="49"/>
      <c r="Z43" s="121"/>
      <c r="AA43" s="45">
        <f t="shared" si="123"/>
        <v>1615</v>
      </c>
      <c r="AC43" s="21" t="s">
        <v>43</v>
      </c>
      <c r="AD43" s="16">
        <v>2240</v>
      </c>
      <c r="AE43" s="50">
        <f t="shared" si="124"/>
        <v>1615</v>
      </c>
      <c r="AF43" s="49"/>
      <c r="AG43" s="121"/>
      <c r="AH43" s="45">
        <f t="shared" si="125"/>
        <v>1615</v>
      </c>
      <c r="AJ43" s="21" t="s">
        <v>43</v>
      </c>
      <c r="AK43" s="16">
        <v>2240</v>
      </c>
      <c r="AL43" s="50">
        <f t="shared" si="126"/>
        <v>1615</v>
      </c>
      <c r="AM43" s="49"/>
      <c r="AN43" s="121"/>
      <c r="AO43" s="45">
        <f t="shared" si="127"/>
        <v>1615</v>
      </c>
      <c r="AQ43" s="21" t="s">
        <v>43</v>
      </c>
      <c r="AR43" s="16">
        <v>2240</v>
      </c>
      <c r="AS43" s="50">
        <f t="shared" si="128"/>
        <v>1615</v>
      </c>
      <c r="AT43" s="121"/>
      <c r="AU43" s="121">
        <v>1615</v>
      </c>
      <c r="AV43" s="45">
        <f t="shared" si="107"/>
        <v>0</v>
      </c>
      <c r="AX43" s="21" t="s">
        <v>43</v>
      </c>
      <c r="AY43" s="16">
        <v>2240</v>
      </c>
      <c r="AZ43" s="50">
        <f t="shared" si="129"/>
        <v>0</v>
      </c>
      <c r="BA43" s="49"/>
      <c r="BB43" s="49"/>
      <c r="BC43" s="45">
        <f t="shared" si="130"/>
        <v>0</v>
      </c>
      <c r="BE43" s="21" t="s">
        <v>43</v>
      </c>
      <c r="BF43" s="16">
        <v>2240</v>
      </c>
      <c r="BG43" s="50">
        <f t="shared" si="131"/>
        <v>0</v>
      </c>
      <c r="BH43" s="49"/>
      <c r="BI43" s="49"/>
      <c r="BJ43" s="45">
        <f t="shared" si="132"/>
        <v>0</v>
      </c>
      <c r="BL43" s="21" t="s">
        <v>43</v>
      </c>
      <c r="BM43" s="16">
        <v>2240</v>
      </c>
      <c r="BN43" s="50">
        <f t="shared" si="133"/>
        <v>0</v>
      </c>
      <c r="BO43" s="49"/>
      <c r="BP43" s="49"/>
      <c r="BQ43" s="45">
        <f t="shared" si="134"/>
        <v>0</v>
      </c>
      <c r="BS43" s="21" t="s">
        <v>43</v>
      </c>
      <c r="BT43" s="16">
        <v>2240</v>
      </c>
      <c r="BU43" s="50">
        <f t="shared" si="135"/>
        <v>0</v>
      </c>
      <c r="BV43" s="49"/>
      <c r="BW43" s="49"/>
      <c r="BX43" s="45">
        <f t="shared" si="136"/>
        <v>0</v>
      </c>
      <c r="BZ43" s="21" t="s">
        <v>43</v>
      </c>
      <c r="CA43" s="16">
        <v>2240</v>
      </c>
      <c r="CB43" s="50">
        <f t="shared" si="137"/>
        <v>0</v>
      </c>
      <c r="CC43" s="49"/>
      <c r="CD43" s="49"/>
      <c r="CE43" s="45">
        <f t="shared" si="117"/>
        <v>0</v>
      </c>
    </row>
    <row r="44" spans="1:83" s="27" customFormat="1" ht="15.75" customHeight="1" thickBot="1">
      <c r="A44" s="21" t="s">
        <v>37</v>
      </c>
      <c r="B44" s="16">
        <v>2240</v>
      </c>
      <c r="C44" s="49">
        <v>14163</v>
      </c>
      <c r="D44" s="49"/>
      <c r="E44" s="121">
        <v>1815.04</v>
      </c>
      <c r="F44" s="33">
        <f t="shared" si="82"/>
        <v>12347.96</v>
      </c>
      <c r="H44" s="21" t="s">
        <v>37</v>
      </c>
      <c r="I44" s="16">
        <v>2240</v>
      </c>
      <c r="J44" s="50">
        <f t="shared" si="118"/>
        <v>12347.96</v>
      </c>
      <c r="K44" s="49"/>
      <c r="L44" s="121">
        <v>521.72</v>
      </c>
      <c r="M44" s="45">
        <f t="shared" si="119"/>
        <v>11826.24</v>
      </c>
      <c r="O44" s="21" t="s">
        <v>37</v>
      </c>
      <c r="P44" s="16">
        <v>2240</v>
      </c>
      <c r="Q44" s="50">
        <f t="shared" si="120"/>
        <v>11826.24</v>
      </c>
      <c r="R44" s="49"/>
      <c r="S44" s="121">
        <v>268.88</v>
      </c>
      <c r="T44" s="45">
        <f t="shared" si="121"/>
        <v>11557.36</v>
      </c>
      <c r="U44" s="28"/>
      <c r="V44" s="21" t="s">
        <v>37</v>
      </c>
      <c r="W44" s="16">
        <v>2240</v>
      </c>
      <c r="X44" s="50">
        <f t="shared" si="122"/>
        <v>11557.36</v>
      </c>
      <c r="Y44" s="49"/>
      <c r="Z44" s="121">
        <v>3686.76</v>
      </c>
      <c r="AA44" s="45">
        <f t="shared" si="123"/>
        <v>7870.6</v>
      </c>
      <c r="AC44" s="21" t="s">
        <v>37</v>
      </c>
      <c r="AD44" s="16">
        <v>2240</v>
      </c>
      <c r="AE44" s="50">
        <f t="shared" si="124"/>
        <v>7870.6</v>
      </c>
      <c r="AF44" s="49"/>
      <c r="AG44" s="121">
        <v>279.04000000000002</v>
      </c>
      <c r="AH44" s="45">
        <f t="shared" si="125"/>
        <v>7591.56</v>
      </c>
      <c r="AJ44" s="21" t="s">
        <v>37</v>
      </c>
      <c r="AK44" s="16">
        <v>2240</v>
      </c>
      <c r="AL44" s="50">
        <f t="shared" si="126"/>
        <v>7591.56</v>
      </c>
      <c r="AM44" s="49"/>
      <c r="AN44" s="121"/>
      <c r="AO44" s="45">
        <f t="shared" si="127"/>
        <v>7591.56</v>
      </c>
      <c r="AQ44" s="21" t="s">
        <v>37</v>
      </c>
      <c r="AR44" s="16">
        <v>2240</v>
      </c>
      <c r="AS44" s="50">
        <f t="shared" si="128"/>
        <v>7591.56</v>
      </c>
      <c r="AT44" s="121"/>
      <c r="AU44" s="121"/>
      <c r="AV44" s="45">
        <f t="shared" si="107"/>
        <v>7591.56</v>
      </c>
      <c r="AX44" s="21" t="s">
        <v>37</v>
      </c>
      <c r="AY44" s="16">
        <v>2240</v>
      </c>
      <c r="AZ44" s="50">
        <f t="shared" si="129"/>
        <v>7591.56</v>
      </c>
      <c r="BA44" s="49"/>
      <c r="BB44" s="49"/>
      <c r="BC44" s="45">
        <f t="shared" si="130"/>
        <v>7591.56</v>
      </c>
      <c r="BE44" s="21" t="s">
        <v>37</v>
      </c>
      <c r="BF44" s="16">
        <v>2240</v>
      </c>
      <c r="BG44" s="50">
        <f t="shared" si="131"/>
        <v>7591.56</v>
      </c>
      <c r="BH44" s="49"/>
      <c r="BI44" s="49"/>
      <c r="BJ44" s="45">
        <f t="shared" si="132"/>
        <v>7591.56</v>
      </c>
      <c r="BL44" s="21" t="s">
        <v>37</v>
      </c>
      <c r="BM44" s="16">
        <v>2240</v>
      </c>
      <c r="BN44" s="50">
        <f t="shared" si="133"/>
        <v>7591.56</v>
      </c>
      <c r="BO44" s="49"/>
      <c r="BP44" s="49"/>
      <c r="BQ44" s="45">
        <f t="shared" si="134"/>
        <v>7591.56</v>
      </c>
      <c r="BS44" s="21" t="s">
        <v>37</v>
      </c>
      <c r="BT44" s="16">
        <v>2240</v>
      </c>
      <c r="BU44" s="50">
        <f t="shared" si="135"/>
        <v>7591.56</v>
      </c>
      <c r="BV44" s="49"/>
      <c r="BW44" s="49"/>
      <c r="BX44" s="45">
        <f t="shared" si="136"/>
        <v>7591.56</v>
      </c>
      <c r="BZ44" s="21" t="s">
        <v>37</v>
      </c>
      <c r="CA44" s="16">
        <v>2240</v>
      </c>
      <c r="CB44" s="50">
        <f t="shared" si="137"/>
        <v>7591.56</v>
      </c>
      <c r="CC44" s="49"/>
      <c r="CD44" s="49"/>
      <c r="CE44" s="45">
        <f t="shared" si="117"/>
        <v>7591.56</v>
      </c>
    </row>
    <row r="45" spans="1:83" s="88" customFormat="1" ht="15.75" customHeight="1" thickBot="1">
      <c r="A45" s="34" t="s">
        <v>143</v>
      </c>
      <c r="B45" s="16">
        <v>2240</v>
      </c>
      <c r="C45" s="49"/>
      <c r="D45" s="49"/>
      <c r="E45" s="121"/>
      <c r="F45" s="33">
        <f t="shared" si="82"/>
        <v>0</v>
      </c>
      <c r="H45" s="34" t="s">
        <v>143</v>
      </c>
      <c r="I45" s="16">
        <v>2240</v>
      </c>
      <c r="J45" s="50">
        <f t="shared" si="118"/>
        <v>0</v>
      </c>
      <c r="K45" s="49"/>
      <c r="L45" s="121"/>
      <c r="M45" s="45">
        <f t="shared" si="119"/>
        <v>0</v>
      </c>
      <c r="O45" s="34" t="s">
        <v>143</v>
      </c>
      <c r="P45" s="16">
        <v>2240</v>
      </c>
      <c r="Q45" s="50">
        <f t="shared" si="120"/>
        <v>0</v>
      </c>
      <c r="R45" s="49"/>
      <c r="S45" s="121"/>
      <c r="T45" s="45">
        <f t="shared" si="121"/>
        <v>0</v>
      </c>
      <c r="V45" s="34" t="s">
        <v>143</v>
      </c>
      <c r="W45" s="16">
        <v>2240</v>
      </c>
      <c r="X45" s="50">
        <f t="shared" si="122"/>
        <v>0</v>
      </c>
      <c r="Y45" s="49"/>
      <c r="Z45" s="121"/>
      <c r="AA45" s="45">
        <f t="shared" si="123"/>
        <v>0</v>
      </c>
      <c r="AC45" s="34" t="s">
        <v>143</v>
      </c>
      <c r="AD45" s="16">
        <v>2240</v>
      </c>
      <c r="AE45" s="50">
        <f t="shared" si="124"/>
        <v>0</v>
      </c>
      <c r="AF45" s="49"/>
      <c r="AG45" s="121"/>
      <c r="AH45" s="45">
        <f t="shared" si="125"/>
        <v>0</v>
      </c>
      <c r="AJ45" s="34" t="s">
        <v>143</v>
      </c>
      <c r="AK45" s="16">
        <v>2240</v>
      </c>
      <c r="AL45" s="50">
        <f t="shared" si="126"/>
        <v>0</v>
      </c>
      <c r="AM45" s="49"/>
      <c r="AN45" s="121"/>
      <c r="AO45" s="45">
        <f t="shared" si="127"/>
        <v>0</v>
      </c>
      <c r="AQ45" s="34" t="s">
        <v>160</v>
      </c>
      <c r="AR45" s="16">
        <v>2240</v>
      </c>
      <c r="AS45" s="50">
        <f t="shared" si="128"/>
        <v>0</v>
      </c>
      <c r="AT45" s="121">
        <v>40000</v>
      </c>
      <c r="AU45" s="121">
        <v>40000</v>
      </c>
      <c r="AV45" s="45">
        <f t="shared" si="107"/>
        <v>0</v>
      </c>
      <c r="AX45" s="34" t="s">
        <v>143</v>
      </c>
      <c r="AY45" s="16">
        <v>2240</v>
      </c>
      <c r="AZ45" s="50">
        <f t="shared" si="129"/>
        <v>0</v>
      </c>
      <c r="BA45" s="49"/>
      <c r="BB45" s="49"/>
      <c r="BC45" s="45">
        <f t="shared" si="130"/>
        <v>0</v>
      </c>
      <c r="BE45" s="34" t="s">
        <v>143</v>
      </c>
      <c r="BF45" s="16">
        <v>2240</v>
      </c>
      <c r="BG45" s="50">
        <f t="shared" si="131"/>
        <v>0</v>
      </c>
      <c r="BH45" s="49"/>
      <c r="BI45" s="49"/>
      <c r="BJ45" s="45">
        <f t="shared" si="132"/>
        <v>0</v>
      </c>
      <c r="BL45" s="34" t="s">
        <v>143</v>
      </c>
      <c r="BM45" s="16">
        <v>2240</v>
      </c>
      <c r="BN45" s="50">
        <f t="shared" si="133"/>
        <v>0</v>
      </c>
      <c r="BO45" s="49"/>
      <c r="BP45" s="49"/>
      <c r="BQ45" s="45">
        <f t="shared" si="134"/>
        <v>0</v>
      </c>
      <c r="BS45" s="34" t="s">
        <v>143</v>
      </c>
      <c r="BT45" s="16">
        <v>2240</v>
      </c>
      <c r="BU45" s="50">
        <f t="shared" si="135"/>
        <v>0</v>
      </c>
      <c r="BV45" s="49"/>
      <c r="BW45" s="49"/>
      <c r="BX45" s="45">
        <f t="shared" si="136"/>
        <v>0</v>
      </c>
      <c r="BZ45" s="34" t="s">
        <v>143</v>
      </c>
      <c r="CA45" s="16">
        <v>2240</v>
      </c>
      <c r="CB45" s="50">
        <f t="shared" si="137"/>
        <v>0</v>
      </c>
      <c r="CC45" s="49"/>
      <c r="CD45" s="49"/>
      <c r="CE45" s="45">
        <f t="shared" si="117"/>
        <v>0</v>
      </c>
    </row>
    <row r="46" spans="1:83" s="88" customFormat="1" ht="15.75" customHeight="1" thickBot="1">
      <c r="A46" s="34" t="s">
        <v>144</v>
      </c>
      <c r="B46" s="16">
        <v>2240</v>
      </c>
      <c r="C46" s="49"/>
      <c r="D46" s="49"/>
      <c r="E46" s="121"/>
      <c r="F46" s="33">
        <f t="shared" si="82"/>
        <v>0</v>
      </c>
      <c r="H46" s="34" t="s">
        <v>144</v>
      </c>
      <c r="I46" s="16">
        <v>2240</v>
      </c>
      <c r="J46" s="50">
        <f t="shared" si="118"/>
        <v>0</v>
      </c>
      <c r="K46" s="49"/>
      <c r="L46" s="121"/>
      <c r="M46" s="45">
        <f t="shared" si="119"/>
        <v>0</v>
      </c>
      <c r="O46" s="34" t="s">
        <v>144</v>
      </c>
      <c r="P46" s="16">
        <v>2240</v>
      </c>
      <c r="Q46" s="50">
        <f t="shared" si="120"/>
        <v>0</v>
      </c>
      <c r="R46" s="49"/>
      <c r="S46" s="121"/>
      <c r="T46" s="45">
        <f t="shared" si="121"/>
        <v>0</v>
      </c>
      <c r="V46" s="34" t="s">
        <v>144</v>
      </c>
      <c r="W46" s="16">
        <v>2240</v>
      </c>
      <c r="X46" s="50">
        <f t="shared" si="122"/>
        <v>0</v>
      </c>
      <c r="Y46" s="49"/>
      <c r="Z46" s="121"/>
      <c r="AA46" s="45">
        <f t="shared" si="123"/>
        <v>0</v>
      </c>
      <c r="AC46" s="34" t="s">
        <v>144</v>
      </c>
      <c r="AD46" s="16">
        <v>2240</v>
      </c>
      <c r="AE46" s="50">
        <f t="shared" si="124"/>
        <v>0</v>
      </c>
      <c r="AF46" s="49"/>
      <c r="AG46" s="121"/>
      <c r="AH46" s="45">
        <f t="shared" si="125"/>
        <v>0</v>
      </c>
      <c r="AJ46" s="34" t="s">
        <v>144</v>
      </c>
      <c r="AK46" s="16">
        <v>2240</v>
      </c>
      <c r="AL46" s="50">
        <f t="shared" si="126"/>
        <v>0</v>
      </c>
      <c r="AM46" s="49"/>
      <c r="AN46" s="121"/>
      <c r="AO46" s="45">
        <f t="shared" si="127"/>
        <v>0</v>
      </c>
      <c r="AQ46" s="34" t="s">
        <v>144</v>
      </c>
      <c r="AR46" s="16">
        <v>2240</v>
      </c>
      <c r="AS46" s="50">
        <f t="shared" si="128"/>
        <v>0</v>
      </c>
      <c r="AT46" s="121"/>
      <c r="AU46" s="121"/>
      <c r="AV46" s="45">
        <f t="shared" si="107"/>
        <v>0</v>
      </c>
      <c r="AX46" s="34" t="s">
        <v>144</v>
      </c>
      <c r="AY46" s="16">
        <v>2240</v>
      </c>
      <c r="AZ46" s="50">
        <f t="shared" si="129"/>
        <v>0</v>
      </c>
      <c r="BA46" s="49"/>
      <c r="BB46" s="49"/>
      <c r="BC46" s="45">
        <f t="shared" si="130"/>
        <v>0</v>
      </c>
      <c r="BE46" s="34" t="s">
        <v>144</v>
      </c>
      <c r="BF46" s="16">
        <v>2240</v>
      </c>
      <c r="BG46" s="50">
        <f t="shared" si="131"/>
        <v>0</v>
      </c>
      <c r="BH46" s="49"/>
      <c r="BI46" s="49"/>
      <c r="BJ46" s="45">
        <f t="shared" si="132"/>
        <v>0</v>
      </c>
      <c r="BL46" s="34" t="s">
        <v>144</v>
      </c>
      <c r="BM46" s="16">
        <v>2240</v>
      </c>
      <c r="BN46" s="50">
        <f t="shared" si="133"/>
        <v>0</v>
      </c>
      <c r="BO46" s="49"/>
      <c r="BP46" s="49"/>
      <c r="BQ46" s="45">
        <f t="shared" si="134"/>
        <v>0</v>
      </c>
      <c r="BS46" s="34" t="s">
        <v>144</v>
      </c>
      <c r="BT46" s="16">
        <v>2240</v>
      </c>
      <c r="BU46" s="50">
        <f t="shared" si="135"/>
        <v>0</v>
      </c>
      <c r="BV46" s="49"/>
      <c r="BW46" s="49"/>
      <c r="BX46" s="45">
        <f t="shared" si="136"/>
        <v>0</v>
      </c>
      <c r="BZ46" s="34" t="s">
        <v>144</v>
      </c>
      <c r="CA46" s="16">
        <v>2240</v>
      </c>
      <c r="CB46" s="50">
        <f t="shared" si="137"/>
        <v>0</v>
      </c>
      <c r="CC46" s="49"/>
      <c r="CD46" s="49"/>
      <c r="CE46" s="45">
        <f t="shared" si="117"/>
        <v>0</v>
      </c>
    </row>
    <row r="47" spans="1:83" s="88" customFormat="1" ht="15.75" customHeight="1" thickBot="1">
      <c r="A47" s="89" t="s">
        <v>146</v>
      </c>
      <c r="B47" s="23">
        <v>2240</v>
      </c>
      <c r="C47" s="49"/>
      <c r="D47" s="49"/>
      <c r="E47" s="121"/>
      <c r="F47" s="33">
        <f t="shared" si="82"/>
        <v>0</v>
      </c>
      <c r="H47" s="89" t="s">
        <v>146</v>
      </c>
      <c r="I47" s="23">
        <v>2240</v>
      </c>
      <c r="J47" s="50">
        <f t="shared" si="118"/>
        <v>0</v>
      </c>
      <c r="K47" s="49"/>
      <c r="L47" s="121"/>
      <c r="M47" s="45">
        <f t="shared" si="119"/>
        <v>0</v>
      </c>
      <c r="O47" s="89" t="s">
        <v>146</v>
      </c>
      <c r="P47" s="23">
        <v>2240</v>
      </c>
      <c r="Q47" s="50">
        <f t="shared" si="120"/>
        <v>0</v>
      </c>
      <c r="R47" s="49"/>
      <c r="S47" s="121"/>
      <c r="T47" s="45">
        <f t="shared" si="121"/>
        <v>0</v>
      </c>
      <c r="V47" s="89" t="s">
        <v>146</v>
      </c>
      <c r="W47" s="23">
        <v>2240</v>
      </c>
      <c r="X47" s="50">
        <f t="shared" si="122"/>
        <v>0</v>
      </c>
      <c r="Y47" s="49"/>
      <c r="Z47" s="121"/>
      <c r="AA47" s="45">
        <f t="shared" si="123"/>
        <v>0</v>
      </c>
      <c r="AC47" s="89" t="s">
        <v>146</v>
      </c>
      <c r="AD47" s="23">
        <v>2240</v>
      </c>
      <c r="AE47" s="50">
        <f t="shared" si="124"/>
        <v>0</v>
      </c>
      <c r="AF47" s="49"/>
      <c r="AG47" s="121"/>
      <c r="AH47" s="45">
        <f t="shared" si="125"/>
        <v>0</v>
      </c>
      <c r="AJ47" s="89" t="s">
        <v>146</v>
      </c>
      <c r="AK47" s="23">
        <v>2240</v>
      </c>
      <c r="AL47" s="50">
        <f t="shared" si="126"/>
        <v>0</v>
      </c>
      <c r="AM47" s="49"/>
      <c r="AN47" s="121"/>
      <c r="AO47" s="45">
        <f t="shared" si="127"/>
        <v>0</v>
      </c>
      <c r="AQ47" s="89" t="s">
        <v>146</v>
      </c>
      <c r="AR47" s="23">
        <v>2240</v>
      </c>
      <c r="AS47" s="50">
        <f t="shared" si="128"/>
        <v>0</v>
      </c>
      <c r="AT47" s="121"/>
      <c r="AU47" s="121"/>
      <c r="AV47" s="45">
        <f t="shared" si="107"/>
        <v>0</v>
      </c>
      <c r="AX47" s="89" t="s">
        <v>146</v>
      </c>
      <c r="AY47" s="23">
        <v>2240</v>
      </c>
      <c r="AZ47" s="50">
        <f t="shared" si="129"/>
        <v>0</v>
      </c>
      <c r="BA47" s="49"/>
      <c r="BB47" s="49"/>
      <c r="BC47" s="45">
        <f t="shared" si="130"/>
        <v>0</v>
      </c>
      <c r="BE47" s="89" t="s">
        <v>146</v>
      </c>
      <c r="BF47" s="23">
        <v>2240</v>
      </c>
      <c r="BG47" s="50">
        <f t="shared" si="131"/>
        <v>0</v>
      </c>
      <c r="BH47" s="49"/>
      <c r="BI47" s="49"/>
      <c r="BJ47" s="45">
        <f t="shared" si="132"/>
        <v>0</v>
      </c>
      <c r="BL47" s="89" t="s">
        <v>146</v>
      </c>
      <c r="BM47" s="23">
        <v>2240</v>
      </c>
      <c r="BN47" s="50">
        <f t="shared" si="133"/>
        <v>0</v>
      </c>
      <c r="BO47" s="49"/>
      <c r="BP47" s="49"/>
      <c r="BQ47" s="45">
        <f t="shared" si="134"/>
        <v>0</v>
      </c>
      <c r="BS47" s="89" t="s">
        <v>146</v>
      </c>
      <c r="BT47" s="23">
        <v>2240</v>
      </c>
      <c r="BU47" s="50">
        <f t="shared" si="135"/>
        <v>0</v>
      </c>
      <c r="BV47" s="49"/>
      <c r="BW47" s="49"/>
      <c r="BX47" s="45">
        <f t="shared" si="136"/>
        <v>0</v>
      </c>
      <c r="BZ47" s="89" t="s">
        <v>146</v>
      </c>
      <c r="CA47" s="23">
        <v>2240</v>
      </c>
      <c r="CB47" s="50">
        <f t="shared" si="137"/>
        <v>0</v>
      </c>
      <c r="CC47" s="49"/>
      <c r="CD47" s="49"/>
      <c r="CE47" s="45">
        <f t="shared" si="117"/>
        <v>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121"/>
      <c r="F48" s="33">
        <f t="shared" si="82"/>
        <v>0</v>
      </c>
      <c r="H48" s="21" t="s">
        <v>34</v>
      </c>
      <c r="I48" s="16">
        <v>2240</v>
      </c>
      <c r="J48" s="50">
        <f t="shared" si="118"/>
        <v>0</v>
      </c>
      <c r="K48" s="48"/>
      <c r="L48" s="121"/>
      <c r="M48" s="45">
        <f t="shared" si="119"/>
        <v>0</v>
      </c>
      <c r="O48" s="21" t="s">
        <v>34</v>
      </c>
      <c r="P48" s="16">
        <v>2240</v>
      </c>
      <c r="Q48" s="50">
        <f t="shared" si="120"/>
        <v>0</v>
      </c>
      <c r="R48" s="48"/>
      <c r="S48" s="121"/>
      <c r="T48" s="45">
        <f t="shared" si="121"/>
        <v>0</v>
      </c>
      <c r="U48" s="28"/>
      <c r="V48" s="21" t="s">
        <v>34</v>
      </c>
      <c r="W48" s="16">
        <v>2240</v>
      </c>
      <c r="X48" s="50">
        <f t="shared" si="122"/>
        <v>0</v>
      </c>
      <c r="Y48" s="48"/>
      <c r="Z48" s="121"/>
      <c r="AA48" s="45">
        <f t="shared" si="123"/>
        <v>0</v>
      </c>
      <c r="AC48" s="21" t="s">
        <v>34</v>
      </c>
      <c r="AD48" s="16">
        <v>2240</v>
      </c>
      <c r="AE48" s="50">
        <f t="shared" si="124"/>
        <v>0</v>
      </c>
      <c r="AF48" s="48"/>
      <c r="AG48" s="121"/>
      <c r="AH48" s="45">
        <f t="shared" si="125"/>
        <v>0</v>
      </c>
      <c r="AJ48" s="21" t="s">
        <v>34</v>
      </c>
      <c r="AK48" s="16">
        <v>2240</v>
      </c>
      <c r="AL48" s="50">
        <f t="shared" si="126"/>
        <v>0</v>
      </c>
      <c r="AM48" s="48"/>
      <c r="AN48" s="121"/>
      <c r="AO48" s="45">
        <f t="shared" si="127"/>
        <v>0</v>
      </c>
      <c r="AQ48" s="21" t="s">
        <v>34</v>
      </c>
      <c r="AR48" s="16">
        <v>2240</v>
      </c>
      <c r="AS48" s="50">
        <f t="shared" si="128"/>
        <v>0</v>
      </c>
      <c r="AT48" s="121"/>
      <c r="AU48" s="121"/>
      <c r="AV48" s="45">
        <f>AS48+AT48-AU48</f>
        <v>0</v>
      </c>
      <c r="AX48" s="21" t="s">
        <v>34</v>
      </c>
      <c r="AY48" s="16">
        <v>2240</v>
      </c>
      <c r="AZ48" s="50">
        <f t="shared" si="129"/>
        <v>0</v>
      </c>
      <c r="BA48" s="48"/>
      <c r="BB48" s="48"/>
      <c r="BC48" s="45">
        <f t="shared" si="130"/>
        <v>0</v>
      </c>
      <c r="BE48" s="21" t="s">
        <v>34</v>
      </c>
      <c r="BF48" s="16">
        <v>2240</v>
      </c>
      <c r="BG48" s="50">
        <f t="shared" si="131"/>
        <v>0</v>
      </c>
      <c r="BH48" s="48"/>
      <c r="BI48" s="48"/>
      <c r="BJ48" s="45">
        <f t="shared" si="132"/>
        <v>0</v>
      </c>
      <c r="BL48" s="21" t="s">
        <v>34</v>
      </c>
      <c r="BM48" s="16">
        <v>2240</v>
      </c>
      <c r="BN48" s="50">
        <f t="shared" si="133"/>
        <v>0</v>
      </c>
      <c r="BO48" s="48"/>
      <c r="BP48" s="48"/>
      <c r="BQ48" s="45">
        <f t="shared" si="134"/>
        <v>0</v>
      </c>
      <c r="BS48" s="21" t="s">
        <v>34</v>
      </c>
      <c r="BT48" s="16">
        <v>2240</v>
      </c>
      <c r="BU48" s="50">
        <f t="shared" si="135"/>
        <v>0</v>
      </c>
      <c r="BV48" s="48"/>
      <c r="BW48" s="48"/>
      <c r="BX48" s="45">
        <f t="shared" si="136"/>
        <v>0</v>
      </c>
      <c r="BZ48" s="21" t="s">
        <v>34</v>
      </c>
      <c r="CA48" s="16">
        <v>2240</v>
      </c>
      <c r="CB48" s="50">
        <f t="shared" si="137"/>
        <v>0</v>
      </c>
      <c r="CC48" s="48"/>
      <c r="CD48" s="48"/>
      <c r="CE48" s="45">
        <f>CB48+CC48-CD48</f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1435268</v>
      </c>
      <c r="D49" s="47">
        <f>SUM(D50:D54)</f>
        <v>0</v>
      </c>
      <c r="E49" s="120">
        <f>SUM(E50:E54)</f>
        <v>1620.07</v>
      </c>
      <c r="F49" s="47">
        <f t="shared" ref="F49" si="138">C49+D49-E49</f>
        <v>1433647.93</v>
      </c>
      <c r="H49" s="29" t="s">
        <v>50</v>
      </c>
      <c r="I49" s="30">
        <v>2270</v>
      </c>
      <c r="J49" s="47">
        <f>SUM(J50:J54)</f>
        <v>1433647.93</v>
      </c>
      <c r="K49" s="120">
        <f>SUM(K50:K54)</f>
        <v>305</v>
      </c>
      <c r="L49" s="120">
        <f>SUM(L50:L54)</f>
        <v>284647.84000000003</v>
      </c>
      <c r="M49" s="47">
        <f t="shared" si="119"/>
        <v>1149305.0899999999</v>
      </c>
      <c r="O49" s="29" t="s">
        <v>50</v>
      </c>
      <c r="P49" s="30">
        <v>2270</v>
      </c>
      <c r="Q49" s="47">
        <f>SUM(Q50:Q54)</f>
        <v>1149305.0899999999</v>
      </c>
      <c r="R49" s="47">
        <f>SUM(R50:R54)</f>
        <v>0</v>
      </c>
      <c r="S49" s="120">
        <f>SUM(S50:S54)</f>
        <v>1620.07</v>
      </c>
      <c r="T49" s="47">
        <f t="shared" si="121"/>
        <v>1147685.0199999998</v>
      </c>
      <c r="V49" s="29" t="s">
        <v>50</v>
      </c>
      <c r="W49" s="30">
        <v>2270</v>
      </c>
      <c r="X49" s="47">
        <f>SUM(X50:X54)</f>
        <v>1147685.0199999998</v>
      </c>
      <c r="Y49" s="47">
        <f>SUM(Y50:Y54)</f>
        <v>0</v>
      </c>
      <c r="Z49" s="120">
        <f>SUM(Z50:Z54)</f>
        <v>284346.98000000004</v>
      </c>
      <c r="AA49" s="47">
        <f t="shared" si="123"/>
        <v>863338.0399999998</v>
      </c>
      <c r="AC49" s="29" t="s">
        <v>50</v>
      </c>
      <c r="AD49" s="30">
        <v>2270</v>
      </c>
      <c r="AE49" s="47">
        <f>SUM(AE50:AE54)</f>
        <v>863338.04</v>
      </c>
      <c r="AF49" s="47">
        <f>SUM(AF50:AF54)</f>
        <v>0</v>
      </c>
      <c r="AG49" s="120">
        <f>SUM(AG50:AG54)</f>
        <v>187745.96</v>
      </c>
      <c r="AH49" s="47">
        <f t="shared" si="125"/>
        <v>675592.08000000007</v>
      </c>
      <c r="AJ49" s="29" t="s">
        <v>50</v>
      </c>
      <c r="AK49" s="30">
        <v>2270</v>
      </c>
      <c r="AL49" s="47">
        <f>SUM(AL50:AL54)</f>
        <v>675592.08000000007</v>
      </c>
      <c r="AM49" s="47">
        <f>SUM(AM50:AM54)</f>
        <v>107747</v>
      </c>
      <c r="AN49" s="120">
        <f>SUM(AN50:AN54)</f>
        <v>34122.29</v>
      </c>
      <c r="AO49" s="47">
        <f t="shared" si="127"/>
        <v>749216.79</v>
      </c>
      <c r="AQ49" s="29" t="s">
        <v>50</v>
      </c>
      <c r="AR49" s="30">
        <v>2270</v>
      </c>
      <c r="AS49" s="47">
        <f>SUM(AS50:AS54)</f>
        <v>749216.79</v>
      </c>
      <c r="AT49" s="47">
        <f>SUM(AT50:AT54)</f>
        <v>0</v>
      </c>
      <c r="AU49" s="120">
        <f>SUM(AU50:AU54)</f>
        <v>38714.65</v>
      </c>
      <c r="AV49" s="47">
        <f t="shared" ref="AV49" si="139">AS49+AT49-AU49</f>
        <v>710502.14</v>
      </c>
      <c r="AX49" s="29" t="s">
        <v>50</v>
      </c>
      <c r="AY49" s="30">
        <v>2270</v>
      </c>
      <c r="AZ49" s="47">
        <f>SUM(AZ50:AZ54)</f>
        <v>710502.14</v>
      </c>
      <c r="BA49" s="47">
        <f>SUM(BA50:BA54)</f>
        <v>0</v>
      </c>
      <c r="BB49" s="47">
        <f>SUM(BB50:BB54)</f>
        <v>0</v>
      </c>
      <c r="BC49" s="47">
        <f t="shared" si="130"/>
        <v>710502.14</v>
      </c>
      <c r="BE49" s="29" t="s">
        <v>50</v>
      </c>
      <c r="BF49" s="30">
        <v>2270</v>
      </c>
      <c r="BG49" s="47">
        <f>SUM(BG50:BG54)</f>
        <v>710502.14</v>
      </c>
      <c r="BH49" s="47">
        <f>SUM(BH50:BH54)</f>
        <v>0</v>
      </c>
      <c r="BI49" s="47">
        <f>SUM(BI50:BI54)</f>
        <v>0</v>
      </c>
      <c r="BJ49" s="47">
        <f t="shared" si="132"/>
        <v>710502.14</v>
      </c>
      <c r="BL49" s="29" t="s">
        <v>50</v>
      </c>
      <c r="BM49" s="30">
        <v>2270</v>
      </c>
      <c r="BN49" s="47">
        <f>SUM(BN50:BN54)</f>
        <v>710502.14</v>
      </c>
      <c r="BO49" s="47">
        <f>SUM(BO50:BO54)</f>
        <v>0</v>
      </c>
      <c r="BP49" s="47">
        <f>SUM(BP50:BP54)</f>
        <v>0</v>
      </c>
      <c r="BQ49" s="47">
        <f t="shared" si="134"/>
        <v>710502.14</v>
      </c>
      <c r="BS49" s="29" t="s">
        <v>50</v>
      </c>
      <c r="BT49" s="30">
        <v>2270</v>
      </c>
      <c r="BU49" s="47">
        <f>SUM(BU50:BU54)</f>
        <v>710502.14</v>
      </c>
      <c r="BV49" s="47">
        <f>SUM(BV50:BV54)</f>
        <v>0</v>
      </c>
      <c r="BW49" s="47">
        <f>SUM(BW50:BW54)</f>
        <v>0</v>
      </c>
      <c r="BX49" s="47">
        <f t="shared" si="136"/>
        <v>710502.14</v>
      </c>
      <c r="BZ49" s="29" t="s">
        <v>50</v>
      </c>
      <c r="CA49" s="30">
        <v>2270</v>
      </c>
      <c r="CB49" s="47">
        <f>SUM(CB50:CB54)</f>
        <v>710502.14</v>
      </c>
      <c r="CC49" s="47">
        <f>SUM(CC50:CC54)</f>
        <v>0</v>
      </c>
      <c r="CD49" s="47">
        <f>SUM(CD50:CD54)</f>
        <v>0</v>
      </c>
      <c r="CE49" s="47">
        <f t="shared" ref="CE49" si="140">CB49+CC49-CD49</f>
        <v>710502.14</v>
      </c>
    </row>
    <row r="50" spans="1:83" s="27" customFormat="1" ht="15.75" customHeight="1" thickBot="1">
      <c r="A50" s="21" t="s">
        <v>38</v>
      </c>
      <c r="B50" s="16">
        <v>2271</v>
      </c>
      <c r="C50" s="50">
        <v>51665</v>
      </c>
      <c r="D50" s="50"/>
      <c r="E50" s="119"/>
      <c r="F50" s="45">
        <f t="shared" ref="F50:F64" si="141">C50+D50-E50</f>
        <v>51665</v>
      </c>
      <c r="H50" s="21" t="s">
        <v>38</v>
      </c>
      <c r="I50" s="16">
        <v>2271</v>
      </c>
      <c r="J50" s="50">
        <f t="shared" ref="J50:J59" si="142">F50</f>
        <v>51665</v>
      </c>
      <c r="K50" s="119"/>
      <c r="L50" s="119">
        <v>10497.54</v>
      </c>
      <c r="M50" s="45">
        <f t="shared" ref="M50:M64" si="143">J50+K50-L50</f>
        <v>41167.46</v>
      </c>
      <c r="O50" s="21" t="s">
        <v>38</v>
      </c>
      <c r="P50" s="16">
        <v>2271</v>
      </c>
      <c r="Q50" s="50">
        <f t="shared" ref="Q50:Q59" si="144">M50</f>
        <v>41167.46</v>
      </c>
      <c r="R50" s="50"/>
      <c r="S50" s="119"/>
      <c r="T50" s="45">
        <f t="shared" ref="T50:T64" si="145">Q50+R50-S50</f>
        <v>41167.46</v>
      </c>
      <c r="U50" s="28"/>
      <c r="V50" s="21" t="s">
        <v>38</v>
      </c>
      <c r="W50" s="16">
        <v>2271</v>
      </c>
      <c r="X50" s="50">
        <f t="shared" ref="X50:X59" si="146">T50</f>
        <v>41167.46</v>
      </c>
      <c r="Y50" s="50"/>
      <c r="Z50" s="119">
        <v>10497.54</v>
      </c>
      <c r="AA50" s="45">
        <f t="shared" ref="AA50:AA64" si="147">X50+Y50-Z50</f>
        <v>30669.919999999998</v>
      </c>
      <c r="AC50" s="21" t="s">
        <v>38</v>
      </c>
      <c r="AD50" s="16">
        <v>2271</v>
      </c>
      <c r="AE50" s="50">
        <f t="shared" ref="AE50:AE59" si="148">AA50</f>
        <v>30669.919999999998</v>
      </c>
      <c r="AF50" s="50"/>
      <c r="AG50" s="119">
        <v>4404.37</v>
      </c>
      <c r="AH50" s="45">
        <f t="shared" ref="AH50:AH64" si="149">AE50+AF50-AG50</f>
        <v>26265.55</v>
      </c>
      <c r="AJ50" s="21" t="s">
        <v>38</v>
      </c>
      <c r="AK50" s="16">
        <v>2271</v>
      </c>
      <c r="AL50" s="50">
        <f t="shared" ref="AL50:AL59" si="150">AH50</f>
        <v>26265.55</v>
      </c>
      <c r="AM50" s="50"/>
      <c r="AN50" s="119"/>
      <c r="AO50" s="45">
        <f t="shared" ref="AO50:AO64" si="151">AL50+AM50-AN50</f>
        <v>26265.55</v>
      </c>
      <c r="AQ50" s="21" t="s">
        <v>38</v>
      </c>
      <c r="AR50" s="16">
        <v>2271</v>
      </c>
      <c r="AS50" s="50">
        <f t="shared" ref="AS50:AS59" si="152">AO50</f>
        <v>26265.55</v>
      </c>
      <c r="AT50" s="50"/>
      <c r="AU50" s="119"/>
      <c r="AV50" s="45">
        <f t="shared" ref="AV50:AV64" si="153">AS50+AT50-AU50</f>
        <v>26265.55</v>
      </c>
      <c r="AX50" s="21" t="s">
        <v>38</v>
      </c>
      <c r="AY50" s="16">
        <v>2271</v>
      </c>
      <c r="AZ50" s="50">
        <f t="shared" ref="AZ50:AZ59" si="154">AV50</f>
        <v>26265.55</v>
      </c>
      <c r="BA50" s="50"/>
      <c r="BB50" s="50"/>
      <c r="BC50" s="45">
        <f t="shared" ref="BC50:BC64" si="155">AZ50+BA50-BB50</f>
        <v>26265.55</v>
      </c>
      <c r="BE50" s="21" t="s">
        <v>38</v>
      </c>
      <c r="BF50" s="16">
        <v>2271</v>
      </c>
      <c r="BG50" s="50">
        <f t="shared" ref="BG50:BG59" si="156">BC50</f>
        <v>26265.55</v>
      </c>
      <c r="BH50" s="50"/>
      <c r="BI50" s="50"/>
      <c r="BJ50" s="45">
        <f t="shared" ref="BJ50:BJ64" si="157">BG50+BH50-BI50</f>
        <v>26265.55</v>
      </c>
      <c r="BL50" s="21" t="s">
        <v>38</v>
      </c>
      <c r="BM50" s="16">
        <v>2271</v>
      </c>
      <c r="BN50" s="50">
        <f t="shared" ref="BN50:BN59" si="158">BJ50</f>
        <v>26265.55</v>
      </c>
      <c r="BO50" s="50"/>
      <c r="BP50" s="50"/>
      <c r="BQ50" s="45">
        <f t="shared" ref="BQ50:BQ64" si="159">BN50+BO50-BP50</f>
        <v>26265.55</v>
      </c>
      <c r="BS50" s="21" t="s">
        <v>38</v>
      </c>
      <c r="BT50" s="16">
        <v>2271</v>
      </c>
      <c r="BU50" s="50">
        <f t="shared" ref="BU50:BU59" si="160">BQ50</f>
        <v>26265.55</v>
      </c>
      <c r="BV50" s="50"/>
      <c r="BW50" s="50"/>
      <c r="BX50" s="45">
        <f t="shared" ref="BX50:BX64" si="161">BU50+BV50-BW50</f>
        <v>26265.55</v>
      </c>
      <c r="BZ50" s="21" t="s">
        <v>38</v>
      </c>
      <c r="CA50" s="16">
        <v>2271</v>
      </c>
      <c r="CB50" s="50">
        <f t="shared" ref="CB50:CB59" si="162">BX50</f>
        <v>26265.55</v>
      </c>
      <c r="CC50" s="50"/>
      <c r="CD50" s="50"/>
      <c r="CE50" s="45">
        <f t="shared" ref="CE50:CE64" si="163">CB50+CC50-CD50</f>
        <v>26265.55</v>
      </c>
    </row>
    <row r="51" spans="1:83" s="27" customFormat="1" ht="15.75" customHeight="1" thickBot="1">
      <c r="A51" s="21" t="s">
        <v>39</v>
      </c>
      <c r="B51" s="16">
        <v>2272</v>
      </c>
      <c r="C51" s="50">
        <v>18021</v>
      </c>
      <c r="D51" s="50"/>
      <c r="E51" s="119">
        <v>1620.07</v>
      </c>
      <c r="F51" s="45">
        <f t="shared" si="141"/>
        <v>16400.93</v>
      </c>
      <c r="H51" s="21" t="s">
        <v>39</v>
      </c>
      <c r="I51" s="16">
        <v>2272</v>
      </c>
      <c r="J51" s="50">
        <f t="shared" si="142"/>
        <v>16400.93</v>
      </c>
      <c r="K51" s="119"/>
      <c r="L51" s="119">
        <v>1537.08</v>
      </c>
      <c r="M51" s="45">
        <f t="shared" si="143"/>
        <v>14863.85</v>
      </c>
      <c r="O51" s="21" t="s">
        <v>39</v>
      </c>
      <c r="P51" s="16">
        <v>2272</v>
      </c>
      <c r="Q51" s="50">
        <f t="shared" si="144"/>
        <v>14863.85</v>
      </c>
      <c r="R51" s="50"/>
      <c r="S51" s="119">
        <v>1620.07</v>
      </c>
      <c r="T51" s="45">
        <f t="shared" si="145"/>
        <v>13243.78</v>
      </c>
      <c r="U51" s="28"/>
      <c r="V51" s="21" t="s">
        <v>39</v>
      </c>
      <c r="W51" s="16">
        <v>2272</v>
      </c>
      <c r="X51" s="50">
        <f t="shared" si="146"/>
        <v>13243.78</v>
      </c>
      <c r="Y51" s="50"/>
      <c r="Z51" s="119">
        <v>1537.08</v>
      </c>
      <c r="AA51" s="45">
        <f t="shared" si="147"/>
        <v>11706.7</v>
      </c>
      <c r="AC51" s="21" t="s">
        <v>39</v>
      </c>
      <c r="AD51" s="16">
        <v>2272</v>
      </c>
      <c r="AE51" s="50">
        <f t="shared" si="148"/>
        <v>11706.7</v>
      </c>
      <c r="AF51" s="50"/>
      <c r="AG51" s="119">
        <v>1049.7</v>
      </c>
      <c r="AH51" s="45">
        <f t="shared" si="149"/>
        <v>10657</v>
      </c>
      <c r="AJ51" s="21" t="s">
        <v>39</v>
      </c>
      <c r="AK51" s="16">
        <v>2272</v>
      </c>
      <c r="AL51" s="50">
        <f t="shared" si="150"/>
        <v>10657</v>
      </c>
      <c r="AM51" s="50"/>
      <c r="AN51" s="119">
        <v>1513.48</v>
      </c>
      <c r="AO51" s="45">
        <f t="shared" si="151"/>
        <v>9143.52</v>
      </c>
      <c r="AQ51" s="21" t="s">
        <v>39</v>
      </c>
      <c r="AR51" s="16">
        <v>2272</v>
      </c>
      <c r="AS51" s="50">
        <f t="shared" si="152"/>
        <v>9143.52</v>
      </c>
      <c r="AT51" s="50"/>
      <c r="AU51" s="119"/>
      <c r="AV51" s="45">
        <f t="shared" si="153"/>
        <v>9143.52</v>
      </c>
      <c r="AX51" s="21" t="s">
        <v>39</v>
      </c>
      <c r="AY51" s="16">
        <v>2272</v>
      </c>
      <c r="AZ51" s="50">
        <f t="shared" si="154"/>
        <v>9143.52</v>
      </c>
      <c r="BA51" s="50"/>
      <c r="BB51" s="50"/>
      <c r="BC51" s="45">
        <f t="shared" si="155"/>
        <v>9143.52</v>
      </c>
      <c r="BE51" s="21" t="s">
        <v>39</v>
      </c>
      <c r="BF51" s="16">
        <v>2272</v>
      </c>
      <c r="BG51" s="50">
        <f t="shared" si="156"/>
        <v>9143.52</v>
      </c>
      <c r="BH51" s="50"/>
      <c r="BI51" s="50"/>
      <c r="BJ51" s="45">
        <f t="shared" si="157"/>
        <v>9143.52</v>
      </c>
      <c r="BL51" s="21" t="s">
        <v>39</v>
      </c>
      <c r="BM51" s="16">
        <v>2272</v>
      </c>
      <c r="BN51" s="50">
        <f t="shared" si="158"/>
        <v>9143.52</v>
      </c>
      <c r="BO51" s="50"/>
      <c r="BP51" s="50"/>
      <c r="BQ51" s="45">
        <f t="shared" si="159"/>
        <v>9143.52</v>
      </c>
      <c r="BS51" s="21" t="s">
        <v>39</v>
      </c>
      <c r="BT51" s="16">
        <v>2272</v>
      </c>
      <c r="BU51" s="50">
        <f t="shared" si="160"/>
        <v>9143.52</v>
      </c>
      <c r="BV51" s="50"/>
      <c r="BW51" s="50"/>
      <c r="BX51" s="45">
        <f t="shared" si="161"/>
        <v>9143.52</v>
      </c>
      <c r="BZ51" s="21" t="s">
        <v>39</v>
      </c>
      <c r="CA51" s="16">
        <v>2272</v>
      </c>
      <c r="CB51" s="50">
        <f t="shared" si="162"/>
        <v>9143.52</v>
      </c>
      <c r="CC51" s="50"/>
      <c r="CD51" s="50"/>
      <c r="CE51" s="45">
        <f t="shared" si="163"/>
        <v>9143.52</v>
      </c>
    </row>
    <row r="52" spans="1:83" s="27" customFormat="1" ht="15.75" customHeight="1" thickBot="1">
      <c r="A52" s="21" t="s">
        <v>40</v>
      </c>
      <c r="B52" s="16">
        <v>2273</v>
      </c>
      <c r="C52" s="50">
        <v>372250</v>
      </c>
      <c r="D52" s="50"/>
      <c r="E52" s="119"/>
      <c r="F52" s="45">
        <f t="shared" si="141"/>
        <v>372250</v>
      </c>
      <c r="H52" s="21" t="s">
        <v>40</v>
      </c>
      <c r="I52" s="16">
        <v>2273</v>
      </c>
      <c r="J52" s="50">
        <f t="shared" si="142"/>
        <v>372250</v>
      </c>
      <c r="K52" s="119"/>
      <c r="L52" s="119">
        <v>49576.47</v>
      </c>
      <c r="M52" s="45">
        <f t="shared" si="143"/>
        <v>322673.53000000003</v>
      </c>
      <c r="O52" s="21" t="s">
        <v>40</v>
      </c>
      <c r="P52" s="16">
        <v>2273</v>
      </c>
      <c r="Q52" s="50">
        <f t="shared" si="144"/>
        <v>322673.53000000003</v>
      </c>
      <c r="R52" s="50"/>
      <c r="S52" s="119"/>
      <c r="T52" s="45">
        <f t="shared" si="145"/>
        <v>322673.53000000003</v>
      </c>
      <c r="U52" s="28"/>
      <c r="V52" s="21" t="s">
        <v>40</v>
      </c>
      <c r="W52" s="16">
        <v>2273</v>
      </c>
      <c r="X52" s="50">
        <f t="shared" si="146"/>
        <v>322673.53000000003</v>
      </c>
      <c r="Y52" s="50"/>
      <c r="Z52" s="119">
        <v>49576.47</v>
      </c>
      <c r="AA52" s="45">
        <f t="shared" si="147"/>
        <v>273097.06000000006</v>
      </c>
      <c r="AC52" s="21" t="s">
        <v>40</v>
      </c>
      <c r="AD52" s="16">
        <v>2273</v>
      </c>
      <c r="AE52" s="50">
        <f t="shared" si="148"/>
        <v>273097.06000000006</v>
      </c>
      <c r="AF52" s="50"/>
      <c r="AG52" s="119">
        <v>40881.519999999997</v>
      </c>
      <c r="AH52" s="45">
        <f t="shared" si="149"/>
        <v>232215.54000000007</v>
      </c>
      <c r="AJ52" s="21" t="s">
        <v>40</v>
      </c>
      <c r="AK52" s="16">
        <v>2273</v>
      </c>
      <c r="AL52" s="50">
        <f t="shared" si="150"/>
        <v>232215.54000000007</v>
      </c>
      <c r="AM52" s="50">
        <v>107747</v>
      </c>
      <c r="AN52" s="119">
        <v>32172.560000000001</v>
      </c>
      <c r="AO52" s="45">
        <f t="shared" si="151"/>
        <v>307789.98000000004</v>
      </c>
      <c r="AQ52" s="21" t="s">
        <v>40</v>
      </c>
      <c r="AR52" s="16">
        <v>2273</v>
      </c>
      <c r="AS52" s="50">
        <f t="shared" si="152"/>
        <v>307789.98000000004</v>
      </c>
      <c r="AT52" s="50"/>
      <c r="AU52" s="119">
        <v>38668.71</v>
      </c>
      <c r="AV52" s="45">
        <f t="shared" si="153"/>
        <v>269121.27</v>
      </c>
      <c r="AX52" s="21" t="s">
        <v>40</v>
      </c>
      <c r="AY52" s="16">
        <v>2273</v>
      </c>
      <c r="AZ52" s="50">
        <f t="shared" si="154"/>
        <v>269121.27</v>
      </c>
      <c r="BA52" s="50"/>
      <c r="BB52" s="50"/>
      <c r="BC52" s="45">
        <f t="shared" si="155"/>
        <v>269121.27</v>
      </c>
      <c r="BE52" s="21" t="s">
        <v>40</v>
      </c>
      <c r="BF52" s="16">
        <v>2273</v>
      </c>
      <c r="BG52" s="50">
        <f t="shared" si="156"/>
        <v>269121.27</v>
      </c>
      <c r="BH52" s="50"/>
      <c r="BI52" s="50"/>
      <c r="BJ52" s="45">
        <f t="shared" si="157"/>
        <v>269121.27</v>
      </c>
      <c r="BL52" s="21" t="s">
        <v>40</v>
      </c>
      <c r="BM52" s="16">
        <v>2273</v>
      </c>
      <c r="BN52" s="50">
        <f t="shared" si="158"/>
        <v>269121.27</v>
      </c>
      <c r="BO52" s="50"/>
      <c r="BP52" s="50"/>
      <c r="BQ52" s="45">
        <f t="shared" si="159"/>
        <v>269121.27</v>
      </c>
      <c r="BS52" s="21" t="s">
        <v>40</v>
      </c>
      <c r="BT52" s="16">
        <v>2273</v>
      </c>
      <c r="BU52" s="50">
        <f t="shared" si="160"/>
        <v>269121.27</v>
      </c>
      <c r="BV52" s="50"/>
      <c r="BW52" s="50"/>
      <c r="BX52" s="45">
        <f t="shared" si="161"/>
        <v>269121.27</v>
      </c>
      <c r="BZ52" s="21" t="s">
        <v>40</v>
      </c>
      <c r="CA52" s="16">
        <v>2273</v>
      </c>
      <c r="CB52" s="50">
        <f t="shared" si="162"/>
        <v>269121.27</v>
      </c>
      <c r="CC52" s="50"/>
      <c r="CD52" s="50"/>
      <c r="CE52" s="45">
        <f t="shared" si="163"/>
        <v>269121.27</v>
      </c>
    </row>
    <row r="53" spans="1:83" s="27" customFormat="1" ht="15.75" customHeight="1" thickBot="1">
      <c r="A53" s="21" t="s">
        <v>42</v>
      </c>
      <c r="B53" s="16">
        <v>2274</v>
      </c>
      <c r="C53" s="50">
        <v>981777</v>
      </c>
      <c r="D53" s="50"/>
      <c r="E53" s="119"/>
      <c r="F53" s="45">
        <f t="shared" si="141"/>
        <v>981777</v>
      </c>
      <c r="H53" s="21" t="s">
        <v>42</v>
      </c>
      <c r="I53" s="16">
        <v>2274</v>
      </c>
      <c r="J53" s="50">
        <f t="shared" si="142"/>
        <v>981777</v>
      </c>
      <c r="K53" s="119"/>
      <c r="L53" s="119">
        <v>222735.89</v>
      </c>
      <c r="M53" s="45">
        <f t="shared" si="143"/>
        <v>759041.11</v>
      </c>
      <c r="O53" s="21" t="s">
        <v>42</v>
      </c>
      <c r="P53" s="16">
        <v>2274</v>
      </c>
      <c r="Q53" s="50">
        <f t="shared" si="144"/>
        <v>759041.11</v>
      </c>
      <c r="R53" s="50"/>
      <c r="S53" s="119"/>
      <c r="T53" s="45">
        <f t="shared" si="145"/>
        <v>759041.11</v>
      </c>
      <c r="U53" s="28"/>
      <c r="V53" s="21" t="s">
        <v>42</v>
      </c>
      <c r="W53" s="16">
        <v>2274</v>
      </c>
      <c r="X53" s="50">
        <f t="shared" si="146"/>
        <v>759041.11</v>
      </c>
      <c r="Y53" s="50"/>
      <c r="Z53" s="119">
        <v>222735.89</v>
      </c>
      <c r="AA53" s="45">
        <f t="shared" si="147"/>
        <v>536305.22</v>
      </c>
      <c r="AC53" s="21" t="s">
        <v>42</v>
      </c>
      <c r="AD53" s="16">
        <v>2274</v>
      </c>
      <c r="AE53" s="50">
        <f t="shared" si="148"/>
        <v>536305.22</v>
      </c>
      <c r="AF53" s="50"/>
      <c r="AG53" s="119">
        <v>140550.07999999999</v>
      </c>
      <c r="AH53" s="45">
        <f t="shared" si="149"/>
        <v>395755.14</v>
      </c>
      <c r="AJ53" s="21" t="s">
        <v>42</v>
      </c>
      <c r="AK53" s="16">
        <v>2274</v>
      </c>
      <c r="AL53" s="50">
        <f t="shared" si="150"/>
        <v>395755.14</v>
      </c>
      <c r="AM53" s="50"/>
      <c r="AN53" s="119"/>
      <c r="AO53" s="45">
        <f t="shared" si="151"/>
        <v>395755.14</v>
      </c>
      <c r="AQ53" s="21" t="s">
        <v>42</v>
      </c>
      <c r="AR53" s="16">
        <v>2274</v>
      </c>
      <c r="AS53" s="50">
        <f t="shared" si="152"/>
        <v>395755.14</v>
      </c>
      <c r="AT53" s="50"/>
      <c r="AU53" s="119"/>
      <c r="AV53" s="45">
        <f t="shared" si="153"/>
        <v>395755.14</v>
      </c>
      <c r="AX53" s="21" t="s">
        <v>42</v>
      </c>
      <c r="AY53" s="16">
        <v>2274</v>
      </c>
      <c r="AZ53" s="50">
        <f t="shared" si="154"/>
        <v>395755.14</v>
      </c>
      <c r="BA53" s="50"/>
      <c r="BB53" s="50"/>
      <c r="BC53" s="45">
        <f t="shared" si="155"/>
        <v>395755.14</v>
      </c>
      <c r="BE53" s="21" t="s">
        <v>42</v>
      </c>
      <c r="BF53" s="16">
        <v>2274</v>
      </c>
      <c r="BG53" s="50">
        <f t="shared" si="156"/>
        <v>395755.14</v>
      </c>
      <c r="BH53" s="50"/>
      <c r="BI53" s="50"/>
      <c r="BJ53" s="45">
        <f t="shared" si="157"/>
        <v>395755.14</v>
      </c>
      <c r="BL53" s="21" t="s">
        <v>42</v>
      </c>
      <c r="BM53" s="16">
        <v>2274</v>
      </c>
      <c r="BN53" s="50">
        <f t="shared" si="158"/>
        <v>395755.14</v>
      </c>
      <c r="BO53" s="50"/>
      <c r="BP53" s="50"/>
      <c r="BQ53" s="45">
        <f t="shared" si="159"/>
        <v>395755.14</v>
      </c>
      <c r="BS53" s="21" t="s">
        <v>42</v>
      </c>
      <c r="BT53" s="16">
        <v>2274</v>
      </c>
      <c r="BU53" s="50">
        <f t="shared" si="160"/>
        <v>395755.14</v>
      </c>
      <c r="BV53" s="50"/>
      <c r="BW53" s="50"/>
      <c r="BX53" s="45">
        <f t="shared" si="161"/>
        <v>395755.14</v>
      </c>
      <c r="BZ53" s="21" t="s">
        <v>42</v>
      </c>
      <c r="CA53" s="16">
        <v>2274</v>
      </c>
      <c r="CB53" s="50">
        <f t="shared" si="162"/>
        <v>395755.14</v>
      </c>
      <c r="CC53" s="50"/>
      <c r="CD53" s="50"/>
      <c r="CE53" s="45">
        <f t="shared" si="163"/>
        <v>395755.14</v>
      </c>
    </row>
    <row r="54" spans="1:83" s="27" customFormat="1" ht="15.75" customHeight="1" thickBot="1">
      <c r="A54" s="21" t="s">
        <v>36</v>
      </c>
      <c r="B54" s="16">
        <v>2275</v>
      </c>
      <c r="C54" s="49">
        <v>11555</v>
      </c>
      <c r="D54" s="49"/>
      <c r="E54" s="119"/>
      <c r="F54" s="45">
        <f>C54+D54-E54</f>
        <v>11555</v>
      </c>
      <c r="H54" s="21" t="s">
        <v>36</v>
      </c>
      <c r="I54" s="16">
        <v>2275</v>
      </c>
      <c r="J54" s="50">
        <f>F54</f>
        <v>11555</v>
      </c>
      <c r="K54" s="119">
        <v>305</v>
      </c>
      <c r="L54" s="119">
        <v>300.86</v>
      </c>
      <c r="M54" s="45">
        <f>J54+K54-L54</f>
        <v>11559.14</v>
      </c>
      <c r="O54" s="21" t="s">
        <v>36</v>
      </c>
      <c r="P54" s="16">
        <v>2275</v>
      </c>
      <c r="Q54" s="50">
        <f>M54</f>
        <v>11559.14</v>
      </c>
      <c r="R54" s="49"/>
      <c r="S54" s="119"/>
      <c r="T54" s="45">
        <f>Q54+R54-S54</f>
        <v>11559.14</v>
      </c>
      <c r="U54" s="28"/>
      <c r="V54" s="21" t="s">
        <v>36</v>
      </c>
      <c r="W54" s="16">
        <v>2275</v>
      </c>
      <c r="X54" s="50">
        <f>T54</f>
        <v>11559.14</v>
      </c>
      <c r="Y54" s="49"/>
      <c r="Z54" s="119"/>
      <c r="AA54" s="45">
        <f>X54+Y54-Z54</f>
        <v>11559.14</v>
      </c>
      <c r="AC54" s="21" t="s">
        <v>36</v>
      </c>
      <c r="AD54" s="16">
        <v>2275</v>
      </c>
      <c r="AE54" s="50">
        <f>AA54</f>
        <v>11559.14</v>
      </c>
      <c r="AF54" s="49"/>
      <c r="AG54" s="119">
        <v>860.29</v>
      </c>
      <c r="AH54" s="45">
        <f>AE54+AF54-AG54</f>
        <v>10698.849999999999</v>
      </c>
      <c r="AJ54" s="21" t="s">
        <v>36</v>
      </c>
      <c r="AK54" s="16">
        <v>2275</v>
      </c>
      <c r="AL54" s="50">
        <f>AH54</f>
        <v>10698.849999999999</v>
      </c>
      <c r="AM54" s="49"/>
      <c r="AN54" s="119">
        <v>436.25</v>
      </c>
      <c r="AO54" s="45">
        <f>AL54+AM54-AN54</f>
        <v>10262.599999999999</v>
      </c>
      <c r="AQ54" s="21" t="s">
        <v>36</v>
      </c>
      <c r="AR54" s="16">
        <v>2275</v>
      </c>
      <c r="AS54" s="50">
        <f>AO54</f>
        <v>10262.599999999999</v>
      </c>
      <c r="AT54" s="49"/>
      <c r="AU54" s="119">
        <v>45.94</v>
      </c>
      <c r="AV54" s="45">
        <f>AS54+AT54-AU54</f>
        <v>10216.659999999998</v>
      </c>
      <c r="AX54" s="21" t="s">
        <v>36</v>
      </c>
      <c r="AY54" s="16">
        <v>2275</v>
      </c>
      <c r="AZ54" s="50">
        <f>AV54</f>
        <v>10216.659999999998</v>
      </c>
      <c r="BA54" s="49"/>
      <c r="BB54" s="49"/>
      <c r="BC54" s="45">
        <f>AZ54+BA54-BB54</f>
        <v>10216.659999999998</v>
      </c>
      <c r="BE54" s="21" t="s">
        <v>36</v>
      </c>
      <c r="BF54" s="16">
        <v>2275</v>
      </c>
      <c r="BG54" s="50">
        <f>BC54</f>
        <v>10216.659999999998</v>
      </c>
      <c r="BH54" s="49"/>
      <c r="BI54" s="49"/>
      <c r="BJ54" s="45">
        <f>BG54+BH54-BI54</f>
        <v>10216.659999999998</v>
      </c>
      <c r="BL54" s="21" t="s">
        <v>36</v>
      </c>
      <c r="BM54" s="16">
        <v>2275</v>
      </c>
      <c r="BN54" s="50">
        <f>BJ54</f>
        <v>10216.659999999998</v>
      </c>
      <c r="BO54" s="49"/>
      <c r="BP54" s="49"/>
      <c r="BQ54" s="45">
        <f>BN54+BO54-BP54</f>
        <v>10216.659999999998</v>
      </c>
      <c r="BS54" s="21" t="s">
        <v>36</v>
      </c>
      <c r="BT54" s="16">
        <v>2275</v>
      </c>
      <c r="BU54" s="50">
        <f>BQ54</f>
        <v>10216.659999999998</v>
      </c>
      <c r="BV54" s="49"/>
      <c r="BW54" s="49"/>
      <c r="BX54" s="45">
        <f>BU54+BV54-BW54</f>
        <v>10216.659999999998</v>
      </c>
      <c r="BZ54" s="21" t="s">
        <v>36</v>
      </c>
      <c r="CA54" s="16">
        <v>2275</v>
      </c>
      <c r="CB54" s="50">
        <f>BX54</f>
        <v>10216.659999999998</v>
      </c>
      <c r="CC54" s="49"/>
      <c r="CD54" s="49"/>
      <c r="CE54" s="45">
        <f>CB54+CC54-CD54</f>
        <v>10216.659999999998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12000</v>
      </c>
      <c r="D55" s="111">
        <f t="shared" ref="D55:E55" si="164">D56</f>
        <v>0</v>
      </c>
      <c r="E55" s="111">
        <f t="shared" si="164"/>
        <v>0</v>
      </c>
      <c r="F55" s="107">
        <f>C55+D55-E55</f>
        <v>12000</v>
      </c>
      <c r="H55" s="109" t="s">
        <v>44</v>
      </c>
      <c r="I55" s="110">
        <v>2700</v>
      </c>
      <c r="J55" s="111">
        <f>J56</f>
        <v>12000</v>
      </c>
      <c r="K55" s="111">
        <f t="shared" ref="K55:L55" si="165">K56</f>
        <v>0</v>
      </c>
      <c r="L55" s="111">
        <f t="shared" si="165"/>
        <v>0</v>
      </c>
      <c r="M55" s="107">
        <f>J55+K55-L55</f>
        <v>12000</v>
      </c>
      <c r="O55" s="109" t="s">
        <v>44</v>
      </c>
      <c r="P55" s="110">
        <v>2700</v>
      </c>
      <c r="Q55" s="111">
        <f>Q56</f>
        <v>12000</v>
      </c>
      <c r="R55" s="111">
        <f t="shared" ref="R55:S55" si="166">R56</f>
        <v>0</v>
      </c>
      <c r="S55" s="111">
        <f t="shared" si="166"/>
        <v>0</v>
      </c>
      <c r="T55" s="107">
        <f>Q55+R55-S55</f>
        <v>12000</v>
      </c>
      <c r="V55" s="109" t="s">
        <v>44</v>
      </c>
      <c r="W55" s="110">
        <v>2700</v>
      </c>
      <c r="X55" s="111">
        <f>X56</f>
        <v>12000</v>
      </c>
      <c r="Y55" s="111">
        <f t="shared" ref="Y55:Z55" si="167">Y56</f>
        <v>0</v>
      </c>
      <c r="Z55" s="111">
        <f t="shared" si="167"/>
        <v>0</v>
      </c>
      <c r="AA55" s="107">
        <f>X55+Y55-Z55</f>
        <v>12000</v>
      </c>
      <c r="AC55" s="109" t="s">
        <v>44</v>
      </c>
      <c r="AD55" s="110">
        <v>2700</v>
      </c>
      <c r="AE55" s="111">
        <f>AE56</f>
        <v>12000</v>
      </c>
      <c r="AF55" s="111">
        <f t="shared" ref="AF55:AG55" si="168">AF56</f>
        <v>0</v>
      </c>
      <c r="AG55" s="111">
        <f t="shared" si="168"/>
        <v>0</v>
      </c>
      <c r="AH55" s="107">
        <f>AE55+AF55-AG55</f>
        <v>12000</v>
      </c>
      <c r="AJ55" s="109" t="s">
        <v>44</v>
      </c>
      <c r="AK55" s="110">
        <v>2700</v>
      </c>
      <c r="AL55" s="111">
        <f>AL56</f>
        <v>12000</v>
      </c>
      <c r="AM55" s="111">
        <f t="shared" ref="AM55:AN55" si="169">AM56</f>
        <v>0</v>
      </c>
      <c r="AN55" s="111">
        <f t="shared" si="169"/>
        <v>0</v>
      </c>
      <c r="AO55" s="107">
        <f>AL55+AM55-AN55</f>
        <v>12000</v>
      </c>
      <c r="AQ55" s="109" t="s">
        <v>44</v>
      </c>
      <c r="AR55" s="110">
        <v>2700</v>
      </c>
      <c r="AS55" s="111">
        <f>AS56</f>
        <v>12000</v>
      </c>
      <c r="AT55" s="111">
        <f t="shared" ref="AT55:AU55" si="170">AT56</f>
        <v>0</v>
      </c>
      <c r="AU55" s="111">
        <f t="shared" si="170"/>
        <v>0</v>
      </c>
      <c r="AV55" s="107">
        <f>AS55+AT55-AU55</f>
        <v>12000</v>
      </c>
      <c r="AX55" s="109" t="s">
        <v>44</v>
      </c>
      <c r="AY55" s="110">
        <v>2700</v>
      </c>
      <c r="AZ55" s="111">
        <f>AZ56</f>
        <v>12000</v>
      </c>
      <c r="BA55" s="111">
        <f t="shared" ref="BA55:BB55" si="171">BA56</f>
        <v>0</v>
      </c>
      <c r="BB55" s="111">
        <f t="shared" si="171"/>
        <v>0</v>
      </c>
      <c r="BC55" s="107">
        <f>AZ55+BA55-BB55</f>
        <v>12000</v>
      </c>
      <c r="BE55" s="109" t="s">
        <v>44</v>
      </c>
      <c r="BF55" s="110">
        <v>2700</v>
      </c>
      <c r="BG55" s="111">
        <f>BG56</f>
        <v>12000</v>
      </c>
      <c r="BH55" s="111">
        <f t="shared" ref="BH55:BI55" si="172">BH56</f>
        <v>0</v>
      </c>
      <c r="BI55" s="111">
        <f t="shared" si="172"/>
        <v>0</v>
      </c>
      <c r="BJ55" s="107">
        <f>BG55+BH55-BI55</f>
        <v>12000</v>
      </c>
      <c r="BL55" s="109" t="s">
        <v>44</v>
      </c>
      <c r="BM55" s="110">
        <v>2700</v>
      </c>
      <c r="BN55" s="111">
        <f>BN56</f>
        <v>12000</v>
      </c>
      <c r="BO55" s="111">
        <f t="shared" ref="BO55:BP55" si="173">BO56</f>
        <v>0</v>
      </c>
      <c r="BP55" s="111">
        <f t="shared" si="173"/>
        <v>0</v>
      </c>
      <c r="BQ55" s="107">
        <f>BN55+BO55-BP55</f>
        <v>12000</v>
      </c>
      <c r="BS55" s="109" t="s">
        <v>44</v>
      </c>
      <c r="BT55" s="110">
        <v>2700</v>
      </c>
      <c r="BU55" s="111">
        <f>BU56</f>
        <v>12000</v>
      </c>
      <c r="BV55" s="111">
        <f t="shared" ref="BV55:BW55" si="174">BV56</f>
        <v>0</v>
      </c>
      <c r="BW55" s="111">
        <f t="shared" si="174"/>
        <v>0</v>
      </c>
      <c r="BX55" s="107">
        <f>BU55+BV55-BW55</f>
        <v>12000</v>
      </c>
      <c r="BZ55" s="109" t="s">
        <v>44</v>
      </c>
      <c r="CA55" s="110">
        <v>2700</v>
      </c>
      <c r="CB55" s="111">
        <f>CB56</f>
        <v>12000</v>
      </c>
      <c r="CC55" s="111">
        <f t="shared" ref="CC55:CD55" si="175">CC56</f>
        <v>0</v>
      </c>
      <c r="CD55" s="111">
        <f t="shared" si="175"/>
        <v>0</v>
      </c>
      <c r="CE55" s="107">
        <f>CB55+CC55-CD55</f>
        <v>12000</v>
      </c>
    </row>
    <row r="56" spans="1:83" s="27" customFormat="1" ht="15.75" customHeight="1" thickBot="1">
      <c r="A56" s="21" t="s">
        <v>46</v>
      </c>
      <c r="B56" s="16">
        <v>2730</v>
      </c>
      <c r="C56" s="50">
        <v>12000</v>
      </c>
      <c r="D56" s="50"/>
      <c r="E56" s="50"/>
      <c r="F56" s="45">
        <f t="shared" si="141"/>
        <v>12000</v>
      </c>
      <c r="H56" s="21" t="s">
        <v>46</v>
      </c>
      <c r="I56" s="16">
        <v>2730</v>
      </c>
      <c r="J56" s="50">
        <f t="shared" si="142"/>
        <v>12000</v>
      </c>
      <c r="K56" s="50"/>
      <c r="L56" s="50"/>
      <c r="M56" s="45">
        <f t="shared" si="143"/>
        <v>12000</v>
      </c>
      <c r="O56" s="21" t="s">
        <v>46</v>
      </c>
      <c r="P56" s="16">
        <v>2730</v>
      </c>
      <c r="Q56" s="50">
        <f t="shared" si="144"/>
        <v>12000</v>
      </c>
      <c r="R56" s="50"/>
      <c r="S56" s="50"/>
      <c r="T56" s="45">
        <f t="shared" si="145"/>
        <v>12000</v>
      </c>
      <c r="U56" s="28"/>
      <c r="V56" s="21" t="s">
        <v>46</v>
      </c>
      <c r="W56" s="16">
        <v>2730</v>
      </c>
      <c r="X56" s="50">
        <f t="shared" si="146"/>
        <v>12000</v>
      </c>
      <c r="Y56" s="50"/>
      <c r="Z56" s="50"/>
      <c r="AA56" s="45">
        <f t="shared" si="147"/>
        <v>12000</v>
      </c>
      <c r="AC56" s="21" t="s">
        <v>46</v>
      </c>
      <c r="AD56" s="16">
        <v>2730</v>
      </c>
      <c r="AE56" s="50">
        <f t="shared" si="148"/>
        <v>12000</v>
      </c>
      <c r="AF56" s="50"/>
      <c r="AG56" s="50"/>
      <c r="AH56" s="45">
        <f t="shared" si="149"/>
        <v>12000</v>
      </c>
      <c r="AJ56" s="21" t="s">
        <v>46</v>
      </c>
      <c r="AK56" s="16">
        <v>2730</v>
      </c>
      <c r="AL56" s="50">
        <f t="shared" si="150"/>
        <v>12000</v>
      </c>
      <c r="AM56" s="50"/>
      <c r="AN56" s="50"/>
      <c r="AO56" s="45">
        <f t="shared" si="151"/>
        <v>12000</v>
      </c>
      <c r="AQ56" s="21" t="s">
        <v>46</v>
      </c>
      <c r="AR56" s="16">
        <v>2730</v>
      </c>
      <c r="AS56" s="50">
        <f t="shared" si="152"/>
        <v>12000</v>
      </c>
      <c r="AT56" s="50"/>
      <c r="AU56" s="50"/>
      <c r="AV56" s="45">
        <f t="shared" si="153"/>
        <v>12000</v>
      </c>
      <c r="AX56" s="21" t="s">
        <v>46</v>
      </c>
      <c r="AY56" s="16">
        <v>2730</v>
      </c>
      <c r="AZ56" s="50">
        <f t="shared" si="154"/>
        <v>12000</v>
      </c>
      <c r="BA56" s="50"/>
      <c r="BB56" s="50"/>
      <c r="BC56" s="45">
        <f t="shared" si="155"/>
        <v>12000</v>
      </c>
      <c r="BE56" s="21" t="s">
        <v>46</v>
      </c>
      <c r="BF56" s="16">
        <v>2730</v>
      </c>
      <c r="BG56" s="50">
        <f t="shared" si="156"/>
        <v>12000</v>
      </c>
      <c r="BH56" s="50"/>
      <c r="BI56" s="50"/>
      <c r="BJ56" s="45">
        <f t="shared" si="157"/>
        <v>12000</v>
      </c>
      <c r="BL56" s="21" t="s">
        <v>46</v>
      </c>
      <c r="BM56" s="16">
        <v>2730</v>
      </c>
      <c r="BN56" s="50">
        <f t="shared" si="158"/>
        <v>12000</v>
      </c>
      <c r="BO56" s="50"/>
      <c r="BP56" s="50"/>
      <c r="BQ56" s="45">
        <f t="shared" si="159"/>
        <v>12000</v>
      </c>
      <c r="BS56" s="21" t="s">
        <v>46</v>
      </c>
      <c r="BT56" s="16">
        <v>2730</v>
      </c>
      <c r="BU56" s="50">
        <f t="shared" si="160"/>
        <v>12000</v>
      </c>
      <c r="BV56" s="50"/>
      <c r="BW56" s="50"/>
      <c r="BX56" s="45">
        <f t="shared" si="161"/>
        <v>12000</v>
      </c>
      <c r="BZ56" s="21" t="s">
        <v>46</v>
      </c>
      <c r="CA56" s="16">
        <v>2730</v>
      </c>
      <c r="CB56" s="50">
        <f t="shared" si="162"/>
        <v>12000</v>
      </c>
      <c r="CC56" s="50"/>
      <c r="CD56" s="50"/>
      <c r="CE56" s="45">
        <f t="shared" si="163"/>
        <v>12000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F57" si="176">D58</f>
        <v>0</v>
      </c>
      <c r="E57" s="99">
        <f t="shared" si="176"/>
        <v>0</v>
      </c>
      <c r="F57" s="99">
        <f t="shared" si="176"/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177">K58</f>
        <v>0</v>
      </c>
      <c r="L57" s="99">
        <f t="shared" si="177"/>
        <v>0</v>
      </c>
      <c r="M57" s="99">
        <f t="shared" si="177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178">R58</f>
        <v>0</v>
      </c>
      <c r="S57" s="99">
        <f t="shared" si="178"/>
        <v>0</v>
      </c>
      <c r="T57" s="99">
        <f t="shared" si="178"/>
        <v>0</v>
      </c>
      <c r="V57" s="97" t="s">
        <v>48</v>
      </c>
      <c r="W57" s="98">
        <v>3000</v>
      </c>
      <c r="X57" s="99">
        <f>X58</f>
        <v>0</v>
      </c>
      <c r="Y57" s="99">
        <f t="shared" ref="Y57:AA57" si="179">Y58</f>
        <v>50000</v>
      </c>
      <c r="Z57" s="99">
        <f t="shared" si="179"/>
        <v>0</v>
      </c>
      <c r="AA57" s="99">
        <f t="shared" si="179"/>
        <v>50000</v>
      </c>
      <c r="AC57" s="97" t="s">
        <v>48</v>
      </c>
      <c r="AD57" s="98">
        <v>3000</v>
      </c>
      <c r="AE57" s="99">
        <f>AE58</f>
        <v>50000</v>
      </c>
      <c r="AF57" s="99">
        <f t="shared" ref="AF57:AH57" si="180">AF58</f>
        <v>169050</v>
      </c>
      <c r="AG57" s="99">
        <f t="shared" si="180"/>
        <v>0</v>
      </c>
      <c r="AH57" s="99">
        <f t="shared" si="180"/>
        <v>219050</v>
      </c>
      <c r="AJ57" s="97" t="s">
        <v>48</v>
      </c>
      <c r="AK57" s="98">
        <v>3000</v>
      </c>
      <c r="AL57" s="99">
        <f>AL58</f>
        <v>219050</v>
      </c>
      <c r="AM57" s="99">
        <f t="shared" ref="AM57:AO57" si="181">AM58</f>
        <v>100000</v>
      </c>
      <c r="AN57" s="99">
        <f t="shared" si="181"/>
        <v>0</v>
      </c>
      <c r="AO57" s="99">
        <f t="shared" si="181"/>
        <v>319050</v>
      </c>
      <c r="AQ57" s="97" t="s">
        <v>48</v>
      </c>
      <c r="AR57" s="98">
        <v>3000</v>
      </c>
      <c r="AS57" s="99">
        <f>AS58</f>
        <v>319050</v>
      </c>
      <c r="AT57" s="99">
        <f t="shared" ref="AT57:AV57" si="182">AT58</f>
        <v>200000</v>
      </c>
      <c r="AU57" s="99">
        <f t="shared" si="182"/>
        <v>0</v>
      </c>
      <c r="AV57" s="99">
        <f t="shared" si="182"/>
        <v>519050</v>
      </c>
      <c r="AX57" s="97" t="s">
        <v>48</v>
      </c>
      <c r="AY57" s="98">
        <v>3000</v>
      </c>
      <c r="AZ57" s="99">
        <f>AZ58</f>
        <v>519050</v>
      </c>
      <c r="BA57" s="99">
        <f t="shared" ref="BA57:BC57" si="183">BA58</f>
        <v>0</v>
      </c>
      <c r="BB57" s="99">
        <f t="shared" si="183"/>
        <v>0</v>
      </c>
      <c r="BC57" s="99">
        <f t="shared" si="183"/>
        <v>519050</v>
      </c>
      <c r="BE57" s="97" t="s">
        <v>48</v>
      </c>
      <c r="BF57" s="98">
        <v>3000</v>
      </c>
      <c r="BG57" s="99">
        <f>BG58</f>
        <v>519050</v>
      </c>
      <c r="BH57" s="99">
        <f t="shared" ref="BH57:BJ57" si="184">BH58</f>
        <v>0</v>
      </c>
      <c r="BI57" s="99">
        <f t="shared" si="184"/>
        <v>0</v>
      </c>
      <c r="BJ57" s="99">
        <f t="shared" si="184"/>
        <v>519050</v>
      </c>
      <c r="BL57" s="97" t="s">
        <v>48</v>
      </c>
      <c r="BM57" s="98">
        <v>3000</v>
      </c>
      <c r="BN57" s="99">
        <f>BN58</f>
        <v>519050</v>
      </c>
      <c r="BO57" s="99">
        <f t="shared" ref="BO57:BQ57" si="185">BO58</f>
        <v>0</v>
      </c>
      <c r="BP57" s="99">
        <f t="shared" si="185"/>
        <v>0</v>
      </c>
      <c r="BQ57" s="99">
        <f t="shared" si="185"/>
        <v>519050</v>
      </c>
      <c r="BS57" s="97" t="s">
        <v>48</v>
      </c>
      <c r="BT57" s="98">
        <v>3000</v>
      </c>
      <c r="BU57" s="99">
        <f>BU58</f>
        <v>519050</v>
      </c>
      <c r="BV57" s="99">
        <f t="shared" ref="BV57:BX57" si="186">BV58</f>
        <v>0</v>
      </c>
      <c r="BW57" s="99">
        <f t="shared" si="186"/>
        <v>0</v>
      </c>
      <c r="BX57" s="99">
        <f t="shared" si="186"/>
        <v>519050</v>
      </c>
      <c r="BZ57" s="97" t="s">
        <v>48</v>
      </c>
      <c r="CA57" s="98">
        <v>3000</v>
      </c>
      <c r="CB57" s="99">
        <f>CB58</f>
        <v>519050</v>
      </c>
      <c r="CC57" s="99">
        <f t="shared" ref="CC57:CE57" si="187">CC58</f>
        <v>0</v>
      </c>
      <c r="CD57" s="99">
        <f t="shared" si="187"/>
        <v>0</v>
      </c>
      <c r="CE57" s="99">
        <f t="shared" si="187"/>
        <v>519050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188">SUM(D59:D64)</f>
        <v>0</v>
      </c>
      <c r="E58" s="61">
        <f t="shared" si="188"/>
        <v>0</v>
      </c>
      <c r="F58" s="47">
        <f t="shared" ref="F58" si="189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190">SUM(K59:K64)</f>
        <v>0</v>
      </c>
      <c r="L58" s="61">
        <f t="shared" si="190"/>
        <v>0</v>
      </c>
      <c r="M58" s="47">
        <f t="shared" ref="M58" si="191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192">SUM(R59:R64)</f>
        <v>0</v>
      </c>
      <c r="S58" s="61">
        <f t="shared" si="192"/>
        <v>0</v>
      </c>
      <c r="T58" s="47">
        <f t="shared" ref="T58" si="193">Q58+R58-S58</f>
        <v>0</v>
      </c>
      <c r="V58" s="29" t="s">
        <v>51</v>
      </c>
      <c r="W58" s="30">
        <v>3100</v>
      </c>
      <c r="X58" s="61">
        <f>SUM(X59:X64)</f>
        <v>0</v>
      </c>
      <c r="Y58" s="61">
        <f t="shared" ref="Y58:Z58" si="194">SUM(Y59:Y64)</f>
        <v>50000</v>
      </c>
      <c r="Z58" s="61">
        <f t="shared" si="194"/>
        <v>0</v>
      </c>
      <c r="AA58" s="47">
        <f t="shared" ref="AA58" si="195">X58+Y58-Z58</f>
        <v>50000</v>
      </c>
      <c r="AC58" s="29" t="s">
        <v>51</v>
      </c>
      <c r="AD58" s="30">
        <v>3100</v>
      </c>
      <c r="AE58" s="61">
        <f>SUM(AE59:AE64)</f>
        <v>50000</v>
      </c>
      <c r="AF58" s="61">
        <f t="shared" ref="AF58:AG58" si="196">SUM(AF59:AF64)</f>
        <v>169050</v>
      </c>
      <c r="AG58" s="61">
        <f t="shared" si="196"/>
        <v>0</v>
      </c>
      <c r="AH58" s="47">
        <f t="shared" ref="AH58" si="197">AE58+AF58-AG58</f>
        <v>219050</v>
      </c>
      <c r="AJ58" s="29" t="s">
        <v>51</v>
      </c>
      <c r="AK58" s="30">
        <v>3100</v>
      </c>
      <c r="AL58" s="61">
        <f>SUM(AL59:AL64)</f>
        <v>219050</v>
      </c>
      <c r="AM58" s="61">
        <f t="shared" ref="AM58:AN58" si="198">SUM(AM59:AM64)</f>
        <v>100000</v>
      </c>
      <c r="AN58" s="61">
        <f t="shared" si="198"/>
        <v>0</v>
      </c>
      <c r="AO58" s="47">
        <f t="shared" ref="AO58" si="199">AL58+AM58-AN58</f>
        <v>319050</v>
      </c>
      <c r="AQ58" s="29" t="s">
        <v>51</v>
      </c>
      <c r="AR58" s="30">
        <v>3100</v>
      </c>
      <c r="AS58" s="61">
        <f>SUM(AS59:AS64)</f>
        <v>319050</v>
      </c>
      <c r="AT58" s="61">
        <f t="shared" ref="AT58:AU58" si="200">SUM(AT59:AT64)</f>
        <v>200000</v>
      </c>
      <c r="AU58" s="61">
        <f t="shared" si="200"/>
        <v>0</v>
      </c>
      <c r="AV58" s="47">
        <f t="shared" ref="AV58" si="201">AS58+AT58-AU58</f>
        <v>519050</v>
      </c>
      <c r="AX58" s="29" t="s">
        <v>51</v>
      </c>
      <c r="AY58" s="30">
        <v>3100</v>
      </c>
      <c r="AZ58" s="61">
        <f>SUM(AZ59:AZ64)</f>
        <v>519050</v>
      </c>
      <c r="BA58" s="61">
        <f t="shared" ref="BA58:BB58" si="202">SUM(BA59:BA64)</f>
        <v>0</v>
      </c>
      <c r="BB58" s="61">
        <f t="shared" si="202"/>
        <v>0</v>
      </c>
      <c r="BC58" s="47">
        <f t="shared" ref="BC58" si="203">AZ58+BA58-BB58</f>
        <v>519050</v>
      </c>
      <c r="BE58" s="29" t="s">
        <v>51</v>
      </c>
      <c r="BF58" s="30">
        <v>3100</v>
      </c>
      <c r="BG58" s="61">
        <f>SUM(BG59:BG64)</f>
        <v>519050</v>
      </c>
      <c r="BH58" s="61">
        <f t="shared" ref="BH58:BI58" si="204">SUM(BH59:BH64)</f>
        <v>0</v>
      </c>
      <c r="BI58" s="61">
        <f t="shared" si="204"/>
        <v>0</v>
      </c>
      <c r="BJ58" s="47">
        <f t="shared" ref="BJ58" si="205">BG58+BH58-BI58</f>
        <v>519050</v>
      </c>
      <c r="BL58" s="29" t="s">
        <v>51</v>
      </c>
      <c r="BM58" s="30">
        <v>3100</v>
      </c>
      <c r="BN58" s="61">
        <f>SUM(BN59:BN64)</f>
        <v>519050</v>
      </c>
      <c r="BO58" s="61">
        <f t="shared" ref="BO58:BP58" si="206">SUM(BO59:BO64)</f>
        <v>0</v>
      </c>
      <c r="BP58" s="61">
        <f t="shared" si="206"/>
        <v>0</v>
      </c>
      <c r="BQ58" s="47">
        <f t="shared" ref="BQ58" si="207">BN58+BO58-BP58</f>
        <v>519050</v>
      </c>
      <c r="BS58" s="29" t="s">
        <v>51</v>
      </c>
      <c r="BT58" s="30">
        <v>3100</v>
      </c>
      <c r="BU58" s="61">
        <f>SUM(BU59:BU64)</f>
        <v>519050</v>
      </c>
      <c r="BV58" s="61">
        <f t="shared" ref="BV58:BW58" si="208">SUM(BV59:BV64)</f>
        <v>0</v>
      </c>
      <c r="BW58" s="61">
        <f t="shared" si="208"/>
        <v>0</v>
      </c>
      <c r="BX58" s="47">
        <f t="shared" ref="BX58" si="209">BU58+BV58-BW58</f>
        <v>519050</v>
      </c>
      <c r="BZ58" s="29" t="s">
        <v>51</v>
      </c>
      <c r="CA58" s="30">
        <v>3100</v>
      </c>
      <c r="CB58" s="61">
        <f>SUM(CB59:CB64)</f>
        <v>519050</v>
      </c>
      <c r="CC58" s="61">
        <f t="shared" ref="CC58:CD58" si="210">SUM(CC59:CC64)</f>
        <v>0</v>
      </c>
      <c r="CD58" s="61">
        <f t="shared" si="210"/>
        <v>0</v>
      </c>
      <c r="CE58" s="47">
        <f t="shared" ref="CE58" si="211">CB58+CC58-CD58</f>
        <v>519050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41"/>
        <v>0</v>
      </c>
      <c r="H59" s="21" t="s">
        <v>52</v>
      </c>
      <c r="I59" s="16">
        <v>3110</v>
      </c>
      <c r="J59" s="50">
        <f t="shared" si="142"/>
        <v>0</v>
      </c>
      <c r="K59" s="50"/>
      <c r="L59" s="50"/>
      <c r="M59" s="45">
        <f t="shared" si="143"/>
        <v>0</v>
      </c>
      <c r="O59" s="21" t="s">
        <v>52</v>
      </c>
      <c r="P59" s="16">
        <v>3110</v>
      </c>
      <c r="Q59" s="50">
        <f t="shared" si="144"/>
        <v>0</v>
      </c>
      <c r="R59" s="50"/>
      <c r="S59" s="50"/>
      <c r="T59" s="45">
        <f t="shared" si="145"/>
        <v>0</v>
      </c>
      <c r="U59" s="28"/>
      <c r="V59" s="21" t="s">
        <v>52</v>
      </c>
      <c r="W59" s="16">
        <v>3110</v>
      </c>
      <c r="X59" s="50">
        <f t="shared" si="146"/>
        <v>0</v>
      </c>
      <c r="Y59" s="50"/>
      <c r="Z59" s="50"/>
      <c r="AA59" s="45">
        <f t="shared" si="147"/>
        <v>0</v>
      </c>
      <c r="AC59" s="21" t="s">
        <v>52</v>
      </c>
      <c r="AD59" s="16">
        <v>3110</v>
      </c>
      <c r="AE59" s="50">
        <f t="shared" si="148"/>
        <v>0</v>
      </c>
      <c r="AF59" s="50"/>
      <c r="AG59" s="50"/>
      <c r="AH59" s="45">
        <f t="shared" si="149"/>
        <v>0</v>
      </c>
      <c r="AJ59" s="21" t="s">
        <v>52</v>
      </c>
      <c r="AK59" s="16">
        <v>3110</v>
      </c>
      <c r="AL59" s="50">
        <f t="shared" si="150"/>
        <v>0</v>
      </c>
      <c r="AM59" s="50"/>
      <c r="AN59" s="50"/>
      <c r="AO59" s="45">
        <f t="shared" si="151"/>
        <v>0</v>
      </c>
      <c r="AQ59" s="21" t="s">
        <v>52</v>
      </c>
      <c r="AR59" s="16">
        <v>3110</v>
      </c>
      <c r="AS59" s="50">
        <f t="shared" si="152"/>
        <v>0</v>
      </c>
      <c r="AT59" s="50"/>
      <c r="AU59" s="50"/>
      <c r="AV59" s="45">
        <f t="shared" si="153"/>
        <v>0</v>
      </c>
      <c r="AX59" s="21" t="s">
        <v>52</v>
      </c>
      <c r="AY59" s="16">
        <v>3110</v>
      </c>
      <c r="AZ59" s="50">
        <f t="shared" si="154"/>
        <v>0</v>
      </c>
      <c r="BA59" s="50"/>
      <c r="BB59" s="50"/>
      <c r="BC59" s="45">
        <f t="shared" si="155"/>
        <v>0</v>
      </c>
      <c r="BE59" s="21" t="s">
        <v>52</v>
      </c>
      <c r="BF59" s="16">
        <v>3110</v>
      </c>
      <c r="BG59" s="50">
        <f t="shared" si="156"/>
        <v>0</v>
      </c>
      <c r="BH59" s="50"/>
      <c r="BI59" s="50"/>
      <c r="BJ59" s="45">
        <f t="shared" si="157"/>
        <v>0</v>
      </c>
      <c r="BL59" s="21" t="s">
        <v>52</v>
      </c>
      <c r="BM59" s="16">
        <v>3110</v>
      </c>
      <c r="BN59" s="50">
        <f t="shared" si="158"/>
        <v>0</v>
      </c>
      <c r="BO59" s="50"/>
      <c r="BP59" s="50"/>
      <c r="BQ59" s="45">
        <f t="shared" si="159"/>
        <v>0</v>
      </c>
      <c r="BS59" s="21" t="s">
        <v>52</v>
      </c>
      <c r="BT59" s="16">
        <v>3110</v>
      </c>
      <c r="BU59" s="50">
        <f t="shared" si="160"/>
        <v>0</v>
      </c>
      <c r="BV59" s="50"/>
      <c r="BW59" s="50"/>
      <c r="BX59" s="45">
        <f t="shared" si="161"/>
        <v>0</v>
      </c>
      <c r="BZ59" s="21" t="s">
        <v>52</v>
      </c>
      <c r="CA59" s="16">
        <v>3110</v>
      </c>
      <c r="CB59" s="50">
        <f t="shared" si="162"/>
        <v>0</v>
      </c>
      <c r="CC59" s="50"/>
      <c r="CD59" s="50"/>
      <c r="CE59" s="45">
        <f t="shared" si="163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41"/>
        <v>0</v>
      </c>
      <c r="H60" s="34" t="s">
        <v>143</v>
      </c>
      <c r="I60" s="16">
        <v>3110</v>
      </c>
      <c r="J60" s="41">
        <f t="shared" ref="J60:J62" si="212">F60</f>
        <v>0</v>
      </c>
      <c r="K60" s="50"/>
      <c r="L60" s="50"/>
      <c r="M60" s="45">
        <f t="shared" si="143"/>
        <v>0</v>
      </c>
      <c r="O60" s="34" t="s">
        <v>143</v>
      </c>
      <c r="P60" s="16">
        <v>3110</v>
      </c>
      <c r="Q60" s="41">
        <f t="shared" ref="Q60:Q62" si="213">M60</f>
        <v>0</v>
      </c>
      <c r="R60" s="50"/>
      <c r="S60" s="50"/>
      <c r="T60" s="45">
        <f t="shared" si="145"/>
        <v>0</v>
      </c>
      <c r="V60" s="34" t="s">
        <v>143</v>
      </c>
      <c r="W60" s="16">
        <v>3110</v>
      </c>
      <c r="X60" s="41">
        <f t="shared" ref="X60:X62" si="214">T60</f>
        <v>0</v>
      </c>
      <c r="Y60" s="50">
        <f>40000+10000</f>
        <v>50000</v>
      </c>
      <c r="Z60" s="50"/>
      <c r="AA60" s="45">
        <f t="shared" si="147"/>
        <v>50000</v>
      </c>
      <c r="AC60" s="34" t="s">
        <v>143</v>
      </c>
      <c r="AD60" s="16">
        <v>3110</v>
      </c>
      <c r="AE60" s="41">
        <f t="shared" ref="AE60:AE62" si="215">AA60</f>
        <v>50000</v>
      </c>
      <c r="AF60" s="50"/>
      <c r="AG60" s="50"/>
      <c r="AH60" s="45">
        <f t="shared" si="149"/>
        <v>50000</v>
      </c>
      <c r="AJ60" s="34" t="s">
        <v>143</v>
      </c>
      <c r="AK60" s="16">
        <v>3110</v>
      </c>
      <c r="AL60" s="41">
        <f t="shared" ref="AL60:AL62" si="216">AH60</f>
        <v>50000</v>
      </c>
      <c r="AM60" s="50"/>
      <c r="AN60" s="50"/>
      <c r="AO60" s="45">
        <f t="shared" si="151"/>
        <v>50000</v>
      </c>
      <c r="AQ60" s="34" t="s">
        <v>143</v>
      </c>
      <c r="AR60" s="16">
        <v>3110</v>
      </c>
      <c r="AS60" s="41">
        <f t="shared" ref="AS60:AS62" si="217">AO60</f>
        <v>50000</v>
      </c>
      <c r="AT60" s="50"/>
      <c r="AU60" s="50"/>
      <c r="AV60" s="45">
        <f t="shared" si="153"/>
        <v>50000</v>
      </c>
      <c r="AX60" s="34" t="s">
        <v>143</v>
      </c>
      <c r="AY60" s="16">
        <v>3110</v>
      </c>
      <c r="AZ60" s="41">
        <f t="shared" ref="AZ60:AZ62" si="218">AV60</f>
        <v>50000</v>
      </c>
      <c r="BA60" s="50"/>
      <c r="BB60" s="50"/>
      <c r="BC60" s="45">
        <f t="shared" si="155"/>
        <v>50000</v>
      </c>
      <c r="BE60" s="34" t="s">
        <v>143</v>
      </c>
      <c r="BF60" s="16">
        <v>3110</v>
      </c>
      <c r="BG60" s="41">
        <f t="shared" ref="BG60:BG62" si="219">BC60</f>
        <v>50000</v>
      </c>
      <c r="BH60" s="50"/>
      <c r="BI60" s="50"/>
      <c r="BJ60" s="45">
        <f t="shared" si="157"/>
        <v>50000</v>
      </c>
      <c r="BL60" s="34" t="s">
        <v>143</v>
      </c>
      <c r="BM60" s="16">
        <v>3110</v>
      </c>
      <c r="BN60" s="41">
        <f t="shared" ref="BN60:BN62" si="220">BJ60</f>
        <v>50000</v>
      </c>
      <c r="BO60" s="50"/>
      <c r="BP60" s="50"/>
      <c r="BQ60" s="45">
        <f t="shared" si="159"/>
        <v>50000</v>
      </c>
      <c r="BS60" s="34" t="s">
        <v>143</v>
      </c>
      <c r="BT60" s="16">
        <v>3110</v>
      </c>
      <c r="BU60" s="41">
        <f t="shared" ref="BU60:BU62" si="221">BQ60</f>
        <v>50000</v>
      </c>
      <c r="BV60" s="50"/>
      <c r="BW60" s="50"/>
      <c r="BX60" s="45">
        <f t="shared" si="161"/>
        <v>50000</v>
      </c>
      <c r="BZ60" s="34" t="s">
        <v>143</v>
      </c>
      <c r="CA60" s="16">
        <v>3110</v>
      </c>
      <c r="CB60" s="41">
        <f t="shared" ref="CB60:CB62" si="222">BX60</f>
        <v>50000</v>
      </c>
      <c r="CC60" s="50"/>
      <c r="CD60" s="50"/>
      <c r="CE60" s="45">
        <f t="shared" si="163"/>
        <v>50000</v>
      </c>
    </row>
    <row r="61" spans="1:83" s="88" customFormat="1" ht="15.75" customHeight="1" thickBot="1">
      <c r="A61" s="34" t="s">
        <v>144</v>
      </c>
      <c r="B61" s="16">
        <v>3110</v>
      </c>
      <c r="C61" s="50"/>
      <c r="D61" s="50"/>
      <c r="E61" s="50"/>
      <c r="F61" s="45">
        <f t="shared" si="141"/>
        <v>0</v>
      </c>
      <c r="H61" s="34" t="s">
        <v>144</v>
      </c>
      <c r="I61" s="16">
        <v>3110</v>
      </c>
      <c r="J61" s="41">
        <f t="shared" si="212"/>
        <v>0</v>
      </c>
      <c r="K61" s="50"/>
      <c r="L61" s="50"/>
      <c r="M61" s="45">
        <f t="shared" si="143"/>
        <v>0</v>
      </c>
      <c r="O61" s="34" t="s">
        <v>144</v>
      </c>
      <c r="P61" s="16">
        <v>3110</v>
      </c>
      <c r="Q61" s="41">
        <f t="shared" si="213"/>
        <v>0</v>
      </c>
      <c r="R61" s="50"/>
      <c r="S61" s="50"/>
      <c r="T61" s="45">
        <f t="shared" si="145"/>
        <v>0</v>
      </c>
      <c r="V61" s="34" t="s">
        <v>144</v>
      </c>
      <c r="W61" s="16">
        <v>3110</v>
      </c>
      <c r="X61" s="41">
        <f t="shared" si="214"/>
        <v>0</v>
      </c>
      <c r="Y61" s="50"/>
      <c r="Z61" s="50"/>
      <c r="AA61" s="45">
        <f t="shared" si="147"/>
        <v>0</v>
      </c>
      <c r="AC61" s="34" t="s">
        <v>144</v>
      </c>
      <c r="AD61" s="16">
        <v>3110</v>
      </c>
      <c r="AE61" s="41">
        <f t="shared" si="215"/>
        <v>0</v>
      </c>
      <c r="AF61" s="50"/>
      <c r="AG61" s="50"/>
      <c r="AH61" s="45">
        <f t="shared" si="149"/>
        <v>0</v>
      </c>
      <c r="AJ61" s="34" t="s">
        <v>144</v>
      </c>
      <c r="AK61" s="16">
        <v>3110</v>
      </c>
      <c r="AL61" s="41">
        <f t="shared" si="216"/>
        <v>0</v>
      </c>
      <c r="AM61" s="50"/>
      <c r="AN61" s="50"/>
      <c r="AO61" s="45">
        <f t="shared" si="151"/>
        <v>0</v>
      </c>
      <c r="AQ61" s="34" t="s">
        <v>144</v>
      </c>
      <c r="AR61" s="16">
        <v>3110</v>
      </c>
      <c r="AS61" s="41">
        <f t="shared" si="217"/>
        <v>0</v>
      </c>
      <c r="AT61" s="50"/>
      <c r="AU61" s="50"/>
      <c r="AV61" s="45">
        <f t="shared" si="153"/>
        <v>0</v>
      </c>
      <c r="AX61" s="34" t="s">
        <v>144</v>
      </c>
      <c r="AY61" s="16">
        <v>3110</v>
      </c>
      <c r="AZ61" s="41">
        <f t="shared" si="218"/>
        <v>0</v>
      </c>
      <c r="BA61" s="50"/>
      <c r="BB61" s="50"/>
      <c r="BC61" s="45">
        <f t="shared" si="155"/>
        <v>0</v>
      </c>
      <c r="BE61" s="34" t="s">
        <v>144</v>
      </c>
      <c r="BF61" s="16">
        <v>3110</v>
      </c>
      <c r="BG61" s="41">
        <f t="shared" si="219"/>
        <v>0</v>
      </c>
      <c r="BH61" s="50"/>
      <c r="BI61" s="50"/>
      <c r="BJ61" s="45">
        <f t="shared" si="157"/>
        <v>0</v>
      </c>
      <c r="BL61" s="34" t="s">
        <v>144</v>
      </c>
      <c r="BM61" s="16">
        <v>3110</v>
      </c>
      <c r="BN61" s="41">
        <f t="shared" si="220"/>
        <v>0</v>
      </c>
      <c r="BO61" s="50"/>
      <c r="BP61" s="50"/>
      <c r="BQ61" s="45">
        <f t="shared" si="159"/>
        <v>0</v>
      </c>
      <c r="BS61" s="34" t="s">
        <v>144</v>
      </c>
      <c r="BT61" s="16">
        <v>3110</v>
      </c>
      <c r="BU61" s="41">
        <f t="shared" si="221"/>
        <v>0</v>
      </c>
      <c r="BV61" s="50"/>
      <c r="BW61" s="50"/>
      <c r="BX61" s="45">
        <f t="shared" si="161"/>
        <v>0</v>
      </c>
      <c r="BZ61" s="34" t="s">
        <v>144</v>
      </c>
      <c r="CA61" s="16">
        <v>3110</v>
      </c>
      <c r="CB61" s="41">
        <f t="shared" si="222"/>
        <v>0</v>
      </c>
      <c r="CC61" s="50"/>
      <c r="CD61" s="50"/>
      <c r="CE61" s="45">
        <f t="shared" si="163"/>
        <v>0</v>
      </c>
    </row>
    <row r="62" spans="1:83" s="88" customFormat="1" ht="15.75" customHeight="1" thickBot="1">
      <c r="A62" s="34" t="s">
        <v>145</v>
      </c>
      <c r="B62" s="16">
        <v>3110</v>
      </c>
      <c r="C62" s="50"/>
      <c r="D62" s="50"/>
      <c r="E62" s="50"/>
      <c r="F62" s="45">
        <f t="shared" si="141"/>
        <v>0</v>
      </c>
      <c r="H62" s="34" t="s">
        <v>145</v>
      </c>
      <c r="I62" s="16">
        <v>3110</v>
      </c>
      <c r="J62" s="41">
        <f t="shared" si="212"/>
        <v>0</v>
      </c>
      <c r="K62" s="50"/>
      <c r="L62" s="50"/>
      <c r="M62" s="45">
        <f t="shared" si="143"/>
        <v>0</v>
      </c>
      <c r="O62" s="34" t="s">
        <v>145</v>
      </c>
      <c r="P62" s="16">
        <v>3110</v>
      </c>
      <c r="Q62" s="41">
        <f t="shared" si="213"/>
        <v>0</v>
      </c>
      <c r="R62" s="50"/>
      <c r="S62" s="50"/>
      <c r="T62" s="45">
        <f t="shared" si="145"/>
        <v>0</v>
      </c>
      <c r="V62" s="34" t="s">
        <v>145</v>
      </c>
      <c r="W62" s="16">
        <v>3110</v>
      </c>
      <c r="X62" s="41">
        <f t="shared" si="214"/>
        <v>0</v>
      </c>
      <c r="Y62" s="50"/>
      <c r="Z62" s="50"/>
      <c r="AA62" s="45">
        <f t="shared" si="147"/>
        <v>0</v>
      </c>
      <c r="AC62" s="34" t="s">
        <v>145</v>
      </c>
      <c r="AD62" s="16">
        <v>3110</v>
      </c>
      <c r="AE62" s="41">
        <f t="shared" si="215"/>
        <v>0</v>
      </c>
      <c r="AF62" s="50"/>
      <c r="AG62" s="50"/>
      <c r="AH62" s="45">
        <f t="shared" si="149"/>
        <v>0</v>
      </c>
      <c r="AJ62" s="34" t="s">
        <v>145</v>
      </c>
      <c r="AK62" s="16">
        <v>3110</v>
      </c>
      <c r="AL62" s="41">
        <f t="shared" si="216"/>
        <v>0</v>
      </c>
      <c r="AM62" s="50"/>
      <c r="AN62" s="50"/>
      <c r="AO62" s="45">
        <f t="shared" si="151"/>
        <v>0</v>
      </c>
      <c r="AQ62" s="34" t="s">
        <v>145</v>
      </c>
      <c r="AR62" s="16">
        <v>3110</v>
      </c>
      <c r="AS62" s="41">
        <f t="shared" si="217"/>
        <v>0</v>
      </c>
      <c r="AT62" s="50"/>
      <c r="AU62" s="50"/>
      <c r="AV62" s="45">
        <f t="shared" si="153"/>
        <v>0</v>
      </c>
      <c r="AX62" s="34" t="s">
        <v>145</v>
      </c>
      <c r="AY62" s="16">
        <v>3110</v>
      </c>
      <c r="AZ62" s="41">
        <f t="shared" si="218"/>
        <v>0</v>
      </c>
      <c r="BA62" s="50"/>
      <c r="BB62" s="50"/>
      <c r="BC62" s="45">
        <f t="shared" si="155"/>
        <v>0</v>
      </c>
      <c r="BE62" s="34" t="s">
        <v>145</v>
      </c>
      <c r="BF62" s="16">
        <v>3110</v>
      </c>
      <c r="BG62" s="41">
        <f t="shared" si="219"/>
        <v>0</v>
      </c>
      <c r="BH62" s="50"/>
      <c r="BI62" s="50"/>
      <c r="BJ62" s="45">
        <f t="shared" si="157"/>
        <v>0</v>
      </c>
      <c r="BL62" s="34" t="s">
        <v>145</v>
      </c>
      <c r="BM62" s="16">
        <v>3110</v>
      </c>
      <c r="BN62" s="41">
        <f t="shared" si="220"/>
        <v>0</v>
      </c>
      <c r="BO62" s="50"/>
      <c r="BP62" s="50"/>
      <c r="BQ62" s="45">
        <f t="shared" si="159"/>
        <v>0</v>
      </c>
      <c r="BS62" s="34" t="s">
        <v>145</v>
      </c>
      <c r="BT62" s="16">
        <v>3110</v>
      </c>
      <c r="BU62" s="41">
        <f t="shared" si="221"/>
        <v>0</v>
      </c>
      <c r="BV62" s="50"/>
      <c r="BW62" s="50"/>
      <c r="BX62" s="45">
        <f t="shared" si="161"/>
        <v>0</v>
      </c>
      <c r="BZ62" s="34" t="s">
        <v>145</v>
      </c>
      <c r="CA62" s="16">
        <v>3110</v>
      </c>
      <c r="CB62" s="41">
        <f t="shared" si="222"/>
        <v>0</v>
      </c>
      <c r="CC62" s="50"/>
      <c r="CD62" s="50"/>
      <c r="CE62" s="45">
        <f t="shared" si="163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41"/>
        <v>0</v>
      </c>
      <c r="H63" s="21" t="s">
        <v>53</v>
      </c>
      <c r="I63" s="16">
        <v>3120</v>
      </c>
      <c r="J63" s="50">
        <f>F63</f>
        <v>0</v>
      </c>
      <c r="K63" s="50"/>
      <c r="L63" s="50"/>
      <c r="M63" s="45">
        <f t="shared" si="143"/>
        <v>0</v>
      </c>
      <c r="O63" s="21" t="s">
        <v>53</v>
      </c>
      <c r="P63" s="16">
        <v>3120</v>
      </c>
      <c r="Q63" s="50">
        <f>M63</f>
        <v>0</v>
      </c>
      <c r="R63" s="50"/>
      <c r="S63" s="50"/>
      <c r="T63" s="45">
        <f t="shared" si="145"/>
        <v>0</v>
      </c>
      <c r="U63" s="28"/>
      <c r="V63" s="21" t="s">
        <v>53</v>
      </c>
      <c r="W63" s="16">
        <v>3120</v>
      </c>
      <c r="X63" s="50">
        <f>T63</f>
        <v>0</v>
      </c>
      <c r="Y63" s="50"/>
      <c r="Z63" s="50"/>
      <c r="AA63" s="45">
        <f t="shared" si="147"/>
        <v>0</v>
      </c>
      <c r="AC63" s="21" t="s">
        <v>53</v>
      </c>
      <c r="AD63" s="16">
        <v>3120</v>
      </c>
      <c r="AE63" s="50">
        <f>AA63</f>
        <v>0</v>
      </c>
      <c r="AF63" s="50"/>
      <c r="AG63" s="50"/>
      <c r="AH63" s="45">
        <f t="shared" si="149"/>
        <v>0</v>
      </c>
      <c r="AJ63" s="21" t="s">
        <v>53</v>
      </c>
      <c r="AK63" s="16">
        <v>3120</v>
      </c>
      <c r="AL63" s="50">
        <f>AH63</f>
        <v>0</v>
      </c>
      <c r="AM63" s="50"/>
      <c r="AN63" s="50"/>
      <c r="AO63" s="45">
        <f t="shared" si="151"/>
        <v>0</v>
      </c>
      <c r="AQ63" s="21" t="s">
        <v>53</v>
      </c>
      <c r="AR63" s="16">
        <v>3120</v>
      </c>
      <c r="AS63" s="50">
        <f>AO63</f>
        <v>0</v>
      </c>
      <c r="AT63" s="50"/>
      <c r="AU63" s="50"/>
      <c r="AV63" s="45">
        <f t="shared" si="153"/>
        <v>0</v>
      </c>
      <c r="AX63" s="21" t="s">
        <v>53</v>
      </c>
      <c r="AY63" s="16">
        <v>3120</v>
      </c>
      <c r="AZ63" s="50">
        <f>AV63</f>
        <v>0</v>
      </c>
      <c r="BA63" s="50"/>
      <c r="BB63" s="50"/>
      <c r="BC63" s="45">
        <f t="shared" si="155"/>
        <v>0</v>
      </c>
      <c r="BE63" s="21" t="s">
        <v>53</v>
      </c>
      <c r="BF63" s="16">
        <v>3120</v>
      </c>
      <c r="BG63" s="50">
        <f>BC63</f>
        <v>0</v>
      </c>
      <c r="BH63" s="50"/>
      <c r="BI63" s="50"/>
      <c r="BJ63" s="45">
        <f t="shared" si="157"/>
        <v>0</v>
      </c>
      <c r="BL63" s="21" t="s">
        <v>53</v>
      </c>
      <c r="BM63" s="16">
        <v>3120</v>
      </c>
      <c r="BN63" s="50">
        <f>BJ63</f>
        <v>0</v>
      </c>
      <c r="BO63" s="50"/>
      <c r="BP63" s="50"/>
      <c r="BQ63" s="45">
        <f t="shared" si="159"/>
        <v>0</v>
      </c>
      <c r="BS63" s="21" t="s">
        <v>53</v>
      </c>
      <c r="BT63" s="16">
        <v>3120</v>
      </c>
      <c r="BU63" s="50">
        <f>BQ63</f>
        <v>0</v>
      </c>
      <c r="BV63" s="50"/>
      <c r="BW63" s="50"/>
      <c r="BX63" s="45">
        <f t="shared" si="161"/>
        <v>0</v>
      </c>
      <c r="BZ63" s="21" t="s">
        <v>53</v>
      </c>
      <c r="CA63" s="16">
        <v>3120</v>
      </c>
      <c r="CB63" s="50">
        <f>BX63</f>
        <v>0</v>
      </c>
      <c r="CC63" s="50"/>
      <c r="CD63" s="50"/>
      <c r="CE63" s="45">
        <f t="shared" si="163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41"/>
        <v>0</v>
      </c>
      <c r="H64" s="21" t="s">
        <v>54</v>
      </c>
      <c r="I64" s="16">
        <v>3130</v>
      </c>
      <c r="J64" s="50">
        <f>F64</f>
        <v>0</v>
      </c>
      <c r="K64" s="50"/>
      <c r="L64" s="50"/>
      <c r="M64" s="45">
        <f t="shared" si="143"/>
        <v>0</v>
      </c>
      <c r="O64" s="21" t="s">
        <v>54</v>
      </c>
      <c r="P64" s="16">
        <v>3130</v>
      </c>
      <c r="Q64" s="50">
        <f>M64</f>
        <v>0</v>
      </c>
      <c r="R64" s="50"/>
      <c r="S64" s="50"/>
      <c r="T64" s="45">
        <f t="shared" si="145"/>
        <v>0</v>
      </c>
      <c r="U64" s="28"/>
      <c r="V64" s="21" t="s">
        <v>54</v>
      </c>
      <c r="W64" s="16">
        <v>3130</v>
      </c>
      <c r="X64" s="50">
        <f>T64</f>
        <v>0</v>
      </c>
      <c r="Y64" s="50"/>
      <c r="Z64" s="50"/>
      <c r="AA64" s="45">
        <f t="shared" si="147"/>
        <v>0</v>
      </c>
      <c r="AC64" s="21" t="s">
        <v>54</v>
      </c>
      <c r="AD64" s="16">
        <v>3130</v>
      </c>
      <c r="AE64" s="50">
        <f>AA64</f>
        <v>0</v>
      </c>
      <c r="AF64" s="50">
        <v>169050</v>
      </c>
      <c r="AG64" s="50"/>
      <c r="AH64" s="45">
        <f t="shared" si="149"/>
        <v>169050</v>
      </c>
      <c r="AJ64" s="21" t="s">
        <v>54</v>
      </c>
      <c r="AK64" s="16">
        <v>3130</v>
      </c>
      <c r="AL64" s="50">
        <f>AH64</f>
        <v>169050</v>
      </c>
      <c r="AM64" s="50">
        <v>100000</v>
      </c>
      <c r="AN64" s="50"/>
      <c r="AO64" s="45">
        <f t="shared" si="151"/>
        <v>269050</v>
      </c>
      <c r="AQ64" s="21" t="s">
        <v>54</v>
      </c>
      <c r="AR64" s="16">
        <v>3130</v>
      </c>
      <c r="AS64" s="50">
        <f>AO64</f>
        <v>269050</v>
      </c>
      <c r="AT64" s="50">
        <v>200000</v>
      </c>
      <c r="AU64" s="50"/>
      <c r="AV64" s="45">
        <f t="shared" si="153"/>
        <v>469050</v>
      </c>
      <c r="AX64" s="21" t="s">
        <v>54</v>
      </c>
      <c r="AY64" s="16">
        <v>3130</v>
      </c>
      <c r="AZ64" s="50">
        <f>AV64</f>
        <v>469050</v>
      </c>
      <c r="BA64" s="50"/>
      <c r="BB64" s="50"/>
      <c r="BC64" s="45">
        <f t="shared" si="155"/>
        <v>469050</v>
      </c>
      <c r="BE64" s="21" t="s">
        <v>54</v>
      </c>
      <c r="BF64" s="16">
        <v>3130</v>
      </c>
      <c r="BG64" s="50">
        <f>BC64</f>
        <v>469050</v>
      </c>
      <c r="BH64" s="50"/>
      <c r="BI64" s="50"/>
      <c r="BJ64" s="45">
        <f t="shared" si="157"/>
        <v>469050</v>
      </c>
      <c r="BL64" s="21" t="s">
        <v>54</v>
      </c>
      <c r="BM64" s="16">
        <v>3130</v>
      </c>
      <c r="BN64" s="50">
        <f>BJ64</f>
        <v>469050</v>
      </c>
      <c r="BO64" s="50"/>
      <c r="BP64" s="50"/>
      <c r="BQ64" s="45">
        <f t="shared" si="159"/>
        <v>469050</v>
      </c>
      <c r="BS64" s="21" t="s">
        <v>54</v>
      </c>
      <c r="BT64" s="16">
        <v>3130</v>
      </c>
      <c r="BU64" s="50">
        <f>BQ64</f>
        <v>469050</v>
      </c>
      <c r="BV64" s="50"/>
      <c r="BW64" s="50"/>
      <c r="BX64" s="45">
        <f t="shared" si="161"/>
        <v>469050</v>
      </c>
      <c r="BZ64" s="21" t="s">
        <v>54</v>
      </c>
      <c r="CA64" s="16">
        <v>3130</v>
      </c>
      <c r="CB64" s="50">
        <f>BX64</f>
        <v>469050</v>
      </c>
      <c r="CC64" s="50"/>
      <c r="CD64" s="50"/>
      <c r="CE64" s="45">
        <f t="shared" si="163"/>
        <v>469050</v>
      </c>
    </row>
    <row r="65" spans="1:21" s="27" customFormat="1" ht="15.75" customHeight="1">
      <c r="A65" s="18"/>
    </row>
    <row r="66" spans="1:21" s="27" customFormat="1" ht="63" customHeight="1"/>
    <row r="67" spans="1:21" s="27" customFormat="1" ht="15.75" customHeight="1"/>
    <row r="68" spans="1:21" s="27" customFormat="1" ht="15.75" customHeight="1">
      <c r="U68" s="11"/>
    </row>
    <row r="69" spans="1:21" s="27" customFormat="1" ht="36" customHeight="1">
      <c r="U69" s="28"/>
    </row>
    <row r="70" spans="1:21" s="27" customFormat="1" ht="15.75" customHeight="1">
      <c r="U70" s="28"/>
    </row>
    <row r="71" spans="1:21" s="27" customFormat="1" ht="15.75" customHeight="1">
      <c r="U71" s="28"/>
    </row>
    <row r="72" spans="1:21" s="32" customFormat="1" ht="15.75" customHeight="1"/>
    <row r="73" spans="1:21" s="32" customFormat="1" ht="15.75" customHeight="1"/>
    <row r="74" spans="1:21" s="32" customFormat="1" ht="15.75" customHeight="1"/>
    <row r="75" spans="1:21" s="27" customFormat="1" ht="15.75" customHeight="1">
      <c r="U75" s="28"/>
    </row>
    <row r="76" spans="1:21" s="27" customFormat="1" ht="15.75" customHeight="1">
      <c r="U76" s="28"/>
    </row>
    <row r="77" spans="1:21" s="27" customFormat="1">
      <c r="U77" s="28"/>
    </row>
    <row r="78" spans="1:21" s="27" customFormat="1" ht="15.75" customHeight="1">
      <c r="U78" s="28"/>
    </row>
    <row r="79" spans="1:21" s="27" customFormat="1" ht="15.75" customHeight="1">
      <c r="U79" s="28"/>
    </row>
    <row r="80" spans="1:21" s="27" customFormat="1">
      <c r="U80" s="28"/>
    </row>
    <row r="81" spans="21:27" s="27" customFormat="1" ht="15.75" customHeigh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</row>
    <row r="93" spans="21:27" s="27" customFormat="1" ht="15.75" customHeight="1">
      <c r="U93" s="28"/>
    </row>
    <row r="94" spans="21:27" s="27" customFormat="1" ht="15.75" customHeight="1">
      <c r="U94" s="28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25.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V103"/>
      <c r="W103"/>
      <c r="X103"/>
      <c r="Y103"/>
      <c r="Z103"/>
      <c r="AA103"/>
    </row>
    <row r="104" spans="21:27" s="27" customFormat="1">
      <c r="V104"/>
      <c r="W104"/>
      <c r="X104"/>
      <c r="Y104"/>
      <c r="Z104"/>
      <c r="AA104"/>
    </row>
    <row r="105" spans="21:27" s="27" customFormat="1" ht="15.75" customHeight="1">
      <c r="V105"/>
      <c r="W105"/>
      <c r="X105"/>
      <c r="Y105"/>
      <c r="Z105"/>
      <c r="AA105"/>
    </row>
    <row r="106" spans="21:27" s="28" customFormat="1" ht="15.75" customHeight="1">
      <c r="U106" s="27"/>
      <c r="V106"/>
      <c r="W106"/>
      <c r="X106"/>
      <c r="Y106"/>
      <c r="Z106"/>
      <c r="AA106"/>
    </row>
    <row r="107" spans="21:27" s="28" customFormat="1" ht="36" customHeight="1">
      <c r="U107" s="27"/>
      <c r="V107"/>
      <c r="W107"/>
      <c r="X107"/>
      <c r="Y107"/>
      <c r="Z107"/>
      <c r="AA107"/>
    </row>
    <row r="108" spans="21:27" s="28" customFormat="1" ht="15.75" customHeight="1">
      <c r="U108" s="27"/>
      <c r="V108"/>
      <c r="W108"/>
      <c r="X108"/>
      <c r="Y108"/>
      <c r="Z108"/>
      <c r="AA108"/>
    </row>
    <row r="109" spans="21:27" s="28" customFormat="1" ht="15.75" customHeight="1">
      <c r="U109" s="27"/>
    </row>
    <row r="110" spans="21:27" s="32" customFormat="1" ht="15.75" customHeight="1">
      <c r="U110" s="27"/>
    </row>
    <row r="111" spans="21:27" s="32" customFormat="1" ht="15.75" customHeight="1">
      <c r="U111" s="27"/>
    </row>
    <row r="112" spans="21:27" s="32" customFormat="1" ht="15.75" customHeight="1">
      <c r="U112" s="27"/>
    </row>
    <row r="113" spans="21:21" s="28" customFormat="1" ht="15.75" customHeight="1">
      <c r="U113" s="27"/>
    </row>
    <row r="114" spans="21:21" s="28" customFormat="1" ht="15.75" customHeight="1">
      <c r="U114" s="27"/>
    </row>
    <row r="115" spans="21:21" s="28" customFormat="1">
      <c r="U115" s="27"/>
    </row>
    <row r="116" spans="21:21" s="28" customFormat="1" ht="15.75" customHeight="1">
      <c r="U116" s="27"/>
    </row>
    <row r="117" spans="21:21" s="28" customFormat="1" ht="15.75" customHeight="1">
      <c r="U117" s="27"/>
    </row>
    <row r="118" spans="21:21" s="28" customForma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/>
    </row>
    <row r="128" spans="21:21" s="28" customFormat="1" ht="15.75" customHeight="1">
      <c r="U128"/>
    </row>
    <row r="129" spans="21:21" s="28" customFormat="1" ht="15.75" customHeight="1">
      <c r="U129"/>
    </row>
    <row r="130" spans="21:21" s="28" customFormat="1" ht="15.75" customHeight="1">
      <c r="U130"/>
    </row>
    <row r="131" spans="21:21" s="28" customFormat="1" ht="15.75" customHeight="1">
      <c r="U131"/>
    </row>
    <row r="132" spans="21:21" s="28" customFormat="1" ht="15.75" customHeight="1">
      <c r="U132"/>
    </row>
    <row r="133" spans="21:21" s="28" customFormat="1" ht="15.75" customHeight="1">
      <c r="U133"/>
    </row>
    <row r="134" spans="21:21" s="28" customFormat="1" ht="15.75" customHeight="1">
      <c r="U134"/>
    </row>
    <row r="135" spans="21:21" s="28" customFormat="1" ht="15.75" customHeight="1">
      <c r="U135"/>
    </row>
    <row r="136" spans="21:21" s="28" customFormat="1" ht="15.75" customHeight="1">
      <c r="U136"/>
    </row>
    <row r="137" spans="21:21" s="28" customFormat="1" ht="15.75" customHeight="1">
      <c r="U137"/>
    </row>
    <row r="138" spans="21:21" s="28" customFormat="1" ht="15.75" customHeight="1">
      <c r="U138"/>
    </row>
    <row r="139" spans="21:21" s="28" customFormat="1" ht="25.5" customHeight="1">
      <c r="U139"/>
    </row>
    <row r="140" spans="21:21" s="28" customFormat="1" ht="15.75" customHeight="1">
      <c r="U140"/>
    </row>
    <row r="141" spans="21:21" s="27" customFormat="1" ht="15.75" customHeight="1">
      <c r="U141"/>
    </row>
    <row r="142" spans="21:21" s="27" customFormat="1">
      <c r="U142"/>
    </row>
    <row r="143" spans="21:21" s="27" customFormat="1" ht="15.75" customHeight="1">
      <c r="U143"/>
    </row>
    <row r="144" spans="21:21" s="28" customFormat="1" ht="15.75" customHeight="1">
      <c r="U144"/>
    </row>
    <row r="145" spans="15:21" s="28" customFormat="1" ht="36" customHeight="1">
      <c r="U145"/>
    </row>
    <row r="146" spans="15:21" s="28" customFormat="1" ht="15.75" customHeight="1">
      <c r="U146"/>
    </row>
    <row r="147" spans="15:21" s="28" customFormat="1" ht="15.75" customHeight="1">
      <c r="O147"/>
      <c r="P147"/>
      <c r="Q147"/>
      <c r="R147"/>
      <c r="S147"/>
      <c r="T147"/>
      <c r="U147"/>
    </row>
    <row r="148" spans="15:21" s="32" customFormat="1" ht="15.75" customHeight="1">
      <c r="O148"/>
      <c r="P148"/>
      <c r="Q148"/>
      <c r="R148"/>
      <c r="S148"/>
      <c r="T148"/>
      <c r="U148"/>
    </row>
    <row r="149" spans="15:21" s="32" customFormat="1" ht="15.75" customHeight="1">
      <c r="O149"/>
      <c r="P149"/>
      <c r="Q149"/>
      <c r="R149"/>
      <c r="S149"/>
      <c r="T149"/>
      <c r="U149"/>
    </row>
    <row r="150" spans="15:21" s="32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28" customFormat="1">
      <c r="O153"/>
      <c r="P153"/>
      <c r="Q153"/>
      <c r="R153"/>
      <c r="S153"/>
      <c r="T153"/>
      <c r="U153"/>
    </row>
    <row r="154" spans="15:21" s="28" customFormat="1" ht="15.75" customHeight="1">
      <c r="O154"/>
      <c r="P154"/>
      <c r="Q154"/>
      <c r="R154"/>
      <c r="S154"/>
      <c r="T154"/>
      <c r="U154"/>
    </row>
    <row r="155" spans="15:21" s="28" customFormat="1" ht="15.75" customHeight="1">
      <c r="O155"/>
      <c r="P155"/>
      <c r="Q155"/>
      <c r="R155"/>
      <c r="S155"/>
      <c r="T155"/>
      <c r="U155"/>
    </row>
    <row r="156" spans="15:21" s="28" customForma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25.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7" customFormat="1" ht="15.75" customHeight="1">
      <c r="O179"/>
      <c r="P179"/>
      <c r="Q179"/>
      <c r="R179"/>
      <c r="S179"/>
      <c r="T179"/>
      <c r="U179"/>
    </row>
    <row r="180" spans="15:21" s="27" customFormat="1">
      <c r="O180"/>
      <c r="P180"/>
      <c r="Q180"/>
      <c r="R180"/>
      <c r="S180"/>
      <c r="T180"/>
      <c r="U180"/>
    </row>
    <row r="181" spans="15:21" s="27" customFormat="1" ht="20.25" customHeight="1">
      <c r="O181"/>
      <c r="P181"/>
      <c r="Q181"/>
      <c r="R181"/>
      <c r="S181"/>
      <c r="T181"/>
      <c r="U181"/>
    </row>
    <row r="182" spans="15:21" s="27" customFormat="1" ht="16.149999999999999" customHeight="1">
      <c r="O182"/>
      <c r="P182"/>
      <c r="Q182"/>
      <c r="R182"/>
      <c r="S182"/>
      <c r="T182"/>
      <c r="U182"/>
    </row>
    <row r="183" spans="15:21" s="27" customFormat="1" ht="48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15.75" customHeight="1">
      <c r="O185"/>
      <c r="P185"/>
      <c r="Q185"/>
      <c r="R185"/>
      <c r="S185"/>
      <c r="T185"/>
      <c r="U185"/>
    </row>
    <row r="186" spans="15:21" s="27" customFormat="1" ht="50.45" customHeight="1">
      <c r="O186"/>
      <c r="P186"/>
      <c r="Q186"/>
      <c r="R186"/>
      <c r="S186"/>
      <c r="T186"/>
      <c r="U186"/>
    </row>
    <row r="187" spans="15:21" s="27" customFormat="1" ht="15.75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44.45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46.9" customHeight="1"/>
    <row r="193" s="27" customFormat="1" ht="15.75" customHeight="1"/>
    <row r="194" s="27" customFormat="1" ht="15.75" customHeight="1"/>
    <row r="195" s="27" customFormat="1" ht="51" customHeight="1"/>
    <row r="196" s="27" customFormat="1" ht="15.75" customHeight="1"/>
    <row r="197" s="27" customFormat="1" ht="15.75" customHeight="1"/>
    <row r="198" s="27" customFormat="1" ht="61.15" customHeight="1"/>
    <row r="199" s="27" customFormat="1" ht="15.75" customHeight="1"/>
    <row r="200" s="27" customFormat="1" ht="15.75" customHeight="1"/>
    <row r="201" s="27" customFormat="1" ht="61.15" customHeight="1"/>
    <row r="202" s="27" customFormat="1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F737"/>
  <sheetViews>
    <sheetView topLeftCell="AH19" zoomScale="118" zoomScaleNormal="118" workbookViewId="0">
      <selection activeCell="AN36" sqref="AN36:AN3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1.7109375" customWidth="1"/>
    <col min="11" max="11" width="14" customWidth="1"/>
    <col min="12" max="12" width="14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36" t="s">
        <v>116</v>
      </c>
      <c r="B8" s="137"/>
      <c r="C8" s="137"/>
      <c r="D8" s="137"/>
      <c r="E8" s="137"/>
      <c r="F8" s="137"/>
      <c r="G8" s="137"/>
      <c r="H8" s="136" t="s">
        <v>116</v>
      </c>
      <c r="I8" s="137"/>
      <c r="J8" s="137"/>
      <c r="K8" s="137"/>
      <c r="L8" s="137"/>
      <c r="M8" s="137"/>
      <c r="N8" s="137"/>
      <c r="O8" s="136" t="s">
        <v>116</v>
      </c>
      <c r="P8" s="137"/>
      <c r="Q8" s="137"/>
      <c r="R8" s="137"/>
      <c r="S8" s="137"/>
      <c r="T8" s="137"/>
      <c r="U8" s="137"/>
      <c r="V8" s="136" t="s">
        <v>116</v>
      </c>
      <c r="W8" s="137"/>
      <c r="X8" s="137"/>
      <c r="Y8" s="137"/>
      <c r="Z8" s="137"/>
      <c r="AA8" s="137"/>
      <c r="AB8" s="137"/>
      <c r="AC8" s="136" t="s">
        <v>116</v>
      </c>
      <c r="AD8" s="137"/>
      <c r="AE8" s="137"/>
      <c r="AF8" s="137"/>
      <c r="AG8" s="137"/>
      <c r="AH8" s="137"/>
      <c r="AI8" s="137"/>
      <c r="AJ8" s="136" t="s">
        <v>116</v>
      </c>
      <c r="AK8" s="137"/>
      <c r="AL8" s="137"/>
      <c r="AM8" s="137"/>
      <c r="AN8" s="137"/>
      <c r="AO8" s="137"/>
      <c r="AP8" s="137"/>
      <c r="AQ8" s="136" t="s">
        <v>116</v>
      </c>
      <c r="AR8" s="137"/>
      <c r="AS8" s="137"/>
      <c r="AT8" s="137"/>
      <c r="AU8" s="137"/>
      <c r="AV8" s="137"/>
      <c r="AW8" s="137"/>
      <c r="AX8" s="136" t="s">
        <v>116</v>
      </c>
      <c r="AY8" s="137"/>
      <c r="AZ8" s="137"/>
      <c r="BA8" s="137"/>
      <c r="BB8" s="137"/>
      <c r="BC8" s="137"/>
      <c r="BD8" s="137"/>
      <c r="BE8" s="136" t="s">
        <v>116</v>
      </c>
      <c r="BF8" s="137"/>
      <c r="BG8" s="137"/>
      <c r="BH8" s="137"/>
      <c r="BI8" s="137"/>
      <c r="BJ8" s="137"/>
      <c r="BK8" s="137"/>
      <c r="BL8" s="136" t="s">
        <v>116</v>
      </c>
      <c r="BM8" s="137"/>
      <c r="BN8" s="137"/>
      <c r="BO8" s="137"/>
      <c r="BP8" s="137"/>
      <c r="BQ8" s="137"/>
      <c r="BR8" s="137"/>
      <c r="BS8" s="136" t="s">
        <v>116</v>
      </c>
      <c r="BT8" s="137"/>
      <c r="BU8" s="137"/>
      <c r="BV8" s="137"/>
      <c r="BW8" s="137"/>
      <c r="BX8" s="137"/>
      <c r="BY8" s="137"/>
      <c r="BZ8" s="136" t="s">
        <v>116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4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32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32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C22+C42</f>
        <v>498</v>
      </c>
      <c r="D21" s="102">
        <f>D22+D57</f>
        <v>0</v>
      </c>
      <c r="E21" s="102">
        <f>E22+E57</f>
        <v>0</v>
      </c>
      <c r="F21" s="102">
        <f>C21+D21-E21</f>
        <v>498</v>
      </c>
      <c r="G21" s="103"/>
      <c r="H21" s="100" t="s">
        <v>28</v>
      </c>
      <c r="I21" s="101" t="s">
        <v>29</v>
      </c>
      <c r="J21" s="102">
        <f>J22+J42</f>
        <v>498</v>
      </c>
      <c r="K21" s="102">
        <f>K22+K57</f>
        <v>0</v>
      </c>
      <c r="L21" s="102">
        <f>L22+L57</f>
        <v>0</v>
      </c>
      <c r="M21" s="102">
        <f>J21+K21-L21</f>
        <v>498</v>
      </c>
      <c r="O21" s="100" t="s">
        <v>28</v>
      </c>
      <c r="P21" s="101" t="s">
        <v>29</v>
      </c>
      <c r="Q21" s="102">
        <f>Q22+Q42</f>
        <v>498</v>
      </c>
      <c r="R21" s="102">
        <f>R22+R57</f>
        <v>0</v>
      </c>
      <c r="S21" s="102">
        <f>S22+S57</f>
        <v>0</v>
      </c>
      <c r="T21" s="102">
        <f>Q21+R21-S21</f>
        <v>498</v>
      </c>
      <c r="V21" s="100" t="s">
        <v>28</v>
      </c>
      <c r="W21" s="101" t="s">
        <v>29</v>
      </c>
      <c r="X21" s="102">
        <f>X22+X42</f>
        <v>498</v>
      </c>
      <c r="Y21" s="102">
        <f>Y22+Y57</f>
        <v>0</v>
      </c>
      <c r="Z21" s="102">
        <f>Z22+Z57</f>
        <v>0</v>
      </c>
      <c r="AA21" s="102">
        <f>X21+Y21-Z21</f>
        <v>498</v>
      </c>
      <c r="AC21" s="100" t="s">
        <v>28</v>
      </c>
      <c r="AD21" s="101" t="s">
        <v>29</v>
      </c>
      <c r="AE21" s="102">
        <f>AE22+AE42</f>
        <v>498</v>
      </c>
      <c r="AF21" s="102">
        <f>AF22+AF57</f>
        <v>0</v>
      </c>
      <c r="AG21" s="102">
        <f>AG22+AG57</f>
        <v>504</v>
      </c>
      <c r="AH21" s="102">
        <f>AE21+AF21-AG21</f>
        <v>-6</v>
      </c>
      <c r="AJ21" s="100" t="s">
        <v>28</v>
      </c>
      <c r="AK21" s="101" t="s">
        <v>29</v>
      </c>
      <c r="AL21" s="102">
        <f>AL22+AL42</f>
        <v>330</v>
      </c>
      <c r="AM21" s="102">
        <f>AM22+AM57</f>
        <v>0</v>
      </c>
      <c r="AN21" s="102">
        <f>AN22+AN57</f>
        <v>0</v>
      </c>
      <c r="AO21" s="102">
        <f>AL21+AM21-AN21</f>
        <v>330</v>
      </c>
      <c r="AQ21" s="100" t="s">
        <v>28</v>
      </c>
      <c r="AR21" s="101" t="s">
        <v>29</v>
      </c>
      <c r="AS21" s="102">
        <f>AS22+AS42</f>
        <v>330</v>
      </c>
      <c r="AT21" s="102">
        <f>AT22+AT57</f>
        <v>0</v>
      </c>
      <c r="AU21" s="102">
        <f>AU22+AU57</f>
        <v>0</v>
      </c>
      <c r="AV21" s="102">
        <f>AS21+AT21-AU21</f>
        <v>330</v>
      </c>
      <c r="AX21" s="100" t="s">
        <v>28</v>
      </c>
      <c r="AY21" s="101" t="s">
        <v>29</v>
      </c>
      <c r="AZ21" s="102">
        <f>AZ22+AZ42</f>
        <v>330</v>
      </c>
      <c r="BA21" s="102">
        <f>BA22+BA57</f>
        <v>0</v>
      </c>
      <c r="BB21" s="102">
        <f>BB22+BB57</f>
        <v>0</v>
      </c>
      <c r="BC21" s="102">
        <f>AZ21+BA21-BB21</f>
        <v>330</v>
      </c>
      <c r="BE21" s="100" t="s">
        <v>28</v>
      </c>
      <c r="BF21" s="101" t="s">
        <v>29</v>
      </c>
      <c r="BG21" s="102">
        <f>BG22+BG42</f>
        <v>330</v>
      </c>
      <c r="BH21" s="102">
        <f>BH22+BH57</f>
        <v>0</v>
      </c>
      <c r="BI21" s="102">
        <f>BI22+BI57</f>
        <v>0</v>
      </c>
      <c r="BJ21" s="102">
        <f>BG21+BH21-BI21</f>
        <v>330</v>
      </c>
      <c r="BL21" s="100" t="s">
        <v>28</v>
      </c>
      <c r="BM21" s="101" t="s">
        <v>29</v>
      </c>
      <c r="BN21" s="102">
        <f>BN22+BN42</f>
        <v>330</v>
      </c>
      <c r="BO21" s="102">
        <f>BO22+BO57</f>
        <v>0</v>
      </c>
      <c r="BP21" s="102">
        <f>BP22+BP57</f>
        <v>0</v>
      </c>
      <c r="BQ21" s="102">
        <f>BN21+BO21-BP21</f>
        <v>330</v>
      </c>
      <c r="BS21" s="100" t="s">
        <v>28</v>
      </c>
      <c r="BT21" s="101" t="s">
        <v>29</v>
      </c>
      <c r="BU21" s="102">
        <f>BU22+BU42</f>
        <v>330</v>
      </c>
      <c r="BV21" s="102">
        <f>BV22+BV57</f>
        <v>0</v>
      </c>
      <c r="BW21" s="102">
        <f>BW22+BW57</f>
        <v>0</v>
      </c>
      <c r="BX21" s="102">
        <f>BU21+BV21-BW21</f>
        <v>330</v>
      </c>
      <c r="BZ21" s="100" t="s">
        <v>28</v>
      </c>
      <c r="CA21" s="101" t="s">
        <v>29</v>
      </c>
      <c r="CB21" s="102">
        <f>CB22+CB42</f>
        <v>330</v>
      </c>
      <c r="CC21" s="102">
        <f>CC22+CC57</f>
        <v>0</v>
      </c>
      <c r="CD21" s="102">
        <f>CD22+CD57</f>
        <v>0</v>
      </c>
      <c r="CE21" s="102">
        <f>CB21+CC21-CD21</f>
        <v>330</v>
      </c>
    </row>
    <row r="22" spans="1:84" s="96" customFormat="1" ht="36" customHeight="1" thickBot="1">
      <c r="A22" s="92" t="s">
        <v>121</v>
      </c>
      <c r="B22" s="93">
        <v>2000</v>
      </c>
      <c r="C22" s="94">
        <f>C23+C40</f>
        <v>498</v>
      </c>
      <c r="D22" s="94">
        <f>D23+D55</f>
        <v>0</v>
      </c>
      <c r="E22" s="94">
        <f>E23+E55</f>
        <v>0</v>
      </c>
      <c r="F22" s="95">
        <f t="shared" ref="F22:F24" si="0">C22+D22-E22</f>
        <v>498</v>
      </c>
      <c r="H22" s="92" t="s">
        <v>121</v>
      </c>
      <c r="I22" s="93">
        <v>2000</v>
      </c>
      <c r="J22" s="94">
        <f>J23+J40</f>
        <v>498</v>
      </c>
      <c r="K22" s="94">
        <f>K23+K55</f>
        <v>0</v>
      </c>
      <c r="L22" s="94">
        <f>L23+L55</f>
        <v>0</v>
      </c>
      <c r="M22" s="95">
        <f t="shared" ref="M22:M24" si="1">J22+K22-L22</f>
        <v>498</v>
      </c>
      <c r="O22" s="92" t="s">
        <v>121</v>
      </c>
      <c r="P22" s="93">
        <v>2000</v>
      </c>
      <c r="Q22" s="94">
        <f>Q23+Q40</f>
        <v>498</v>
      </c>
      <c r="R22" s="94">
        <f>R23+R55</f>
        <v>0</v>
      </c>
      <c r="S22" s="94">
        <f>S23+S55</f>
        <v>0</v>
      </c>
      <c r="T22" s="95">
        <f t="shared" ref="T22:T24" si="2">Q22+R22-S22</f>
        <v>498</v>
      </c>
      <c r="V22" s="92" t="s">
        <v>121</v>
      </c>
      <c r="W22" s="93">
        <v>2000</v>
      </c>
      <c r="X22" s="94">
        <f>X23+X40</f>
        <v>498</v>
      </c>
      <c r="Y22" s="94">
        <f>Y23+Y55</f>
        <v>0</v>
      </c>
      <c r="Z22" s="94">
        <f>Z23+Z55</f>
        <v>0</v>
      </c>
      <c r="AA22" s="95">
        <f t="shared" ref="AA22:AA24" si="3">X22+Y22-Z22</f>
        <v>498</v>
      </c>
      <c r="AC22" s="92" t="s">
        <v>121</v>
      </c>
      <c r="AD22" s="93">
        <v>2000</v>
      </c>
      <c r="AE22" s="94">
        <f>AE23+AE40</f>
        <v>498</v>
      </c>
      <c r="AF22" s="94">
        <f>AF23+AF55</f>
        <v>0</v>
      </c>
      <c r="AG22" s="94">
        <f>AG23+AG55</f>
        <v>504</v>
      </c>
      <c r="AH22" s="95">
        <f t="shared" ref="AH22:AH24" si="4">AE22+AF22-AG22</f>
        <v>-6</v>
      </c>
      <c r="AJ22" s="92" t="s">
        <v>121</v>
      </c>
      <c r="AK22" s="93">
        <v>2000</v>
      </c>
      <c r="AL22" s="94">
        <f>AL23+AL40</f>
        <v>330</v>
      </c>
      <c r="AM22" s="94">
        <f>AM23+AM55</f>
        <v>0</v>
      </c>
      <c r="AN22" s="94">
        <f>AN23+AN55</f>
        <v>0</v>
      </c>
      <c r="AO22" s="95">
        <f t="shared" ref="AO22:AO24" si="5">AL22+AM22-AN22</f>
        <v>330</v>
      </c>
      <c r="AQ22" s="92" t="s">
        <v>121</v>
      </c>
      <c r="AR22" s="93">
        <v>2000</v>
      </c>
      <c r="AS22" s="94">
        <f>AS23+AS40</f>
        <v>330</v>
      </c>
      <c r="AT22" s="94">
        <f>AT23+AT55</f>
        <v>0</v>
      </c>
      <c r="AU22" s="94">
        <f>AU23+AU55</f>
        <v>0</v>
      </c>
      <c r="AV22" s="95">
        <f t="shared" ref="AV22:AV24" si="6">AS22+AT22-AU22</f>
        <v>330</v>
      </c>
      <c r="AX22" s="92" t="s">
        <v>121</v>
      </c>
      <c r="AY22" s="93">
        <v>2000</v>
      </c>
      <c r="AZ22" s="94">
        <f>AZ23+AZ40</f>
        <v>330</v>
      </c>
      <c r="BA22" s="94">
        <f>BA23+BA55</f>
        <v>0</v>
      </c>
      <c r="BB22" s="94">
        <f>BB23+BB55</f>
        <v>0</v>
      </c>
      <c r="BC22" s="95">
        <f t="shared" ref="BC22:BC24" si="7">AZ22+BA22-BB22</f>
        <v>330</v>
      </c>
      <c r="BE22" s="92" t="s">
        <v>121</v>
      </c>
      <c r="BF22" s="93">
        <v>2000</v>
      </c>
      <c r="BG22" s="94">
        <f>BG23+BG40</f>
        <v>330</v>
      </c>
      <c r="BH22" s="94">
        <f>BH23+BH55</f>
        <v>0</v>
      </c>
      <c r="BI22" s="94">
        <f>BI23+BI55</f>
        <v>0</v>
      </c>
      <c r="BJ22" s="95">
        <f t="shared" ref="BJ22:BJ24" si="8">BG22+BH22-BI22</f>
        <v>330</v>
      </c>
      <c r="BL22" s="92" t="s">
        <v>121</v>
      </c>
      <c r="BM22" s="93">
        <v>2000</v>
      </c>
      <c r="BN22" s="94">
        <f>BN23+BN40</f>
        <v>330</v>
      </c>
      <c r="BO22" s="94">
        <f>BO23+BO55</f>
        <v>0</v>
      </c>
      <c r="BP22" s="94">
        <f>BP23+BP55</f>
        <v>0</v>
      </c>
      <c r="BQ22" s="95">
        <f t="shared" ref="BQ22:BQ24" si="9">BN22+BO22-BP22</f>
        <v>330</v>
      </c>
      <c r="BS22" s="92" t="s">
        <v>121</v>
      </c>
      <c r="BT22" s="93">
        <v>2000</v>
      </c>
      <c r="BU22" s="94">
        <f>BU23+BU40</f>
        <v>330</v>
      </c>
      <c r="BV22" s="94">
        <f>BV23+BV55</f>
        <v>0</v>
      </c>
      <c r="BW22" s="94">
        <f>BW23+BW55</f>
        <v>0</v>
      </c>
      <c r="BX22" s="95">
        <f t="shared" ref="BX22:BX24" si="10">BU22+BV22-BW22</f>
        <v>330</v>
      </c>
      <c r="BZ22" s="92" t="s">
        <v>121</v>
      </c>
      <c r="CA22" s="93">
        <v>2000</v>
      </c>
      <c r="CB22" s="94">
        <f>CB23+CB40</f>
        <v>330</v>
      </c>
      <c r="CC22" s="94">
        <f>CC23+CC55</f>
        <v>0</v>
      </c>
      <c r="CD22" s="94">
        <f>CD23+CD55</f>
        <v>0</v>
      </c>
      <c r="CE22" s="95">
        <f t="shared" ref="CE22:CE24" si="11">CB22+CC22-CD22</f>
        <v>330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C24+C29+C30+C35</f>
        <v>498</v>
      </c>
      <c r="D23" s="107">
        <f>D24+D31+D32+D49</f>
        <v>0</v>
      </c>
      <c r="E23" s="107">
        <f>E24+E31+E32+E49</f>
        <v>0</v>
      </c>
      <c r="F23" s="107">
        <f t="shared" si="0"/>
        <v>498</v>
      </c>
      <c r="H23" s="105" t="s">
        <v>30</v>
      </c>
      <c r="I23" s="106">
        <v>2200</v>
      </c>
      <c r="J23" s="107">
        <f>J24+J29+J30+J35</f>
        <v>498</v>
      </c>
      <c r="K23" s="107">
        <f>K24+K31+K32+K49</f>
        <v>0</v>
      </c>
      <c r="L23" s="107">
        <f>L24+L31+L32+L49</f>
        <v>0</v>
      </c>
      <c r="M23" s="107">
        <f t="shared" si="1"/>
        <v>498</v>
      </c>
      <c r="O23" s="105" t="s">
        <v>30</v>
      </c>
      <c r="P23" s="106">
        <v>2200</v>
      </c>
      <c r="Q23" s="107">
        <f>Q24+Q29+Q30+Q35</f>
        <v>498</v>
      </c>
      <c r="R23" s="107">
        <f>R24+R31+R32+R49</f>
        <v>0</v>
      </c>
      <c r="S23" s="107">
        <f>S24+S31+S32+S49</f>
        <v>0</v>
      </c>
      <c r="T23" s="107">
        <f t="shared" si="2"/>
        <v>498</v>
      </c>
      <c r="V23" s="105" t="s">
        <v>30</v>
      </c>
      <c r="W23" s="106">
        <v>2200</v>
      </c>
      <c r="X23" s="107">
        <f>X24+X29+X30+X35</f>
        <v>498</v>
      </c>
      <c r="Y23" s="107">
        <f>Y24+Y31+Y32+Y49</f>
        <v>0</v>
      </c>
      <c r="Z23" s="107">
        <f>Z24+Z31+Z32+Z49</f>
        <v>0</v>
      </c>
      <c r="AA23" s="107">
        <f t="shared" si="3"/>
        <v>498</v>
      </c>
      <c r="AC23" s="105" t="s">
        <v>30</v>
      </c>
      <c r="AD23" s="106">
        <v>2200</v>
      </c>
      <c r="AE23" s="107">
        <f>AE24+AE29+AE30+AE35</f>
        <v>498</v>
      </c>
      <c r="AF23" s="107">
        <f>AF24+AF31+AF32+AF49</f>
        <v>0</v>
      </c>
      <c r="AG23" s="107">
        <f>AG24+AG31+AG32+AG49</f>
        <v>504</v>
      </c>
      <c r="AH23" s="107">
        <f t="shared" si="4"/>
        <v>-6</v>
      </c>
      <c r="AJ23" s="105" t="s">
        <v>30</v>
      </c>
      <c r="AK23" s="106">
        <v>2200</v>
      </c>
      <c r="AL23" s="107">
        <f>AL24+AL29+AL30+AL35</f>
        <v>330</v>
      </c>
      <c r="AM23" s="107">
        <f>AM24+AM31+AM32+AM49</f>
        <v>0</v>
      </c>
      <c r="AN23" s="107">
        <f>AN24+AN31+AN32+AN49</f>
        <v>0</v>
      </c>
      <c r="AO23" s="107">
        <f t="shared" si="5"/>
        <v>330</v>
      </c>
      <c r="AQ23" s="105" t="s">
        <v>30</v>
      </c>
      <c r="AR23" s="106">
        <v>2200</v>
      </c>
      <c r="AS23" s="107">
        <f>AS24+AS29+AS30+AS35</f>
        <v>330</v>
      </c>
      <c r="AT23" s="107">
        <f>AT24+AT31+AT32+AT49</f>
        <v>0</v>
      </c>
      <c r="AU23" s="107">
        <f>AU24+AU31+AU32+AU49</f>
        <v>0</v>
      </c>
      <c r="AV23" s="107">
        <f t="shared" si="6"/>
        <v>330</v>
      </c>
      <c r="AX23" s="105" t="s">
        <v>30</v>
      </c>
      <c r="AY23" s="106">
        <v>2200</v>
      </c>
      <c r="AZ23" s="107">
        <f>AZ24+AZ29+AZ30+AZ35</f>
        <v>330</v>
      </c>
      <c r="BA23" s="107">
        <f>BA24+BA31+BA32+BA49</f>
        <v>0</v>
      </c>
      <c r="BB23" s="107">
        <f>BB24+BB31+BB32+BB49</f>
        <v>0</v>
      </c>
      <c r="BC23" s="107">
        <f t="shared" si="7"/>
        <v>330</v>
      </c>
      <c r="BE23" s="105" t="s">
        <v>30</v>
      </c>
      <c r="BF23" s="106">
        <v>2200</v>
      </c>
      <c r="BG23" s="107">
        <f>BG24+BG29+BG30+BG35</f>
        <v>330</v>
      </c>
      <c r="BH23" s="107">
        <f>BH24+BH31+BH32+BH49</f>
        <v>0</v>
      </c>
      <c r="BI23" s="107">
        <f>BI24+BI31+BI32+BI49</f>
        <v>0</v>
      </c>
      <c r="BJ23" s="107">
        <f t="shared" si="8"/>
        <v>330</v>
      </c>
      <c r="BL23" s="105" t="s">
        <v>30</v>
      </c>
      <c r="BM23" s="106">
        <v>2200</v>
      </c>
      <c r="BN23" s="107">
        <f>BN24+BN29+BN30+BN35</f>
        <v>330</v>
      </c>
      <c r="BO23" s="107">
        <f>BO24+BO31+BO32+BO49</f>
        <v>0</v>
      </c>
      <c r="BP23" s="107">
        <f>BP24+BP31+BP32+BP49</f>
        <v>0</v>
      </c>
      <c r="BQ23" s="107">
        <f t="shared" si="9"/>
        <v>330</v>
      </c>
      <c r="BS23" s="105" t="s">
        <v>30</v>
      </c>
      <c r="BT23" s="106">
        <v>2200</v>
      </c>
      <c r="BU23" s="107">
        <f>BU24+BU29+BU30+BU35</f>
        <v>330</v>
      </c>
      <c r="BV23" s="107">
        <f>BV24+BV31+BV32+BV49</f>
        <v>0</v>
      </c>
      <c r="BW23" s="107">
        <f>BW24+BW31+BW32+BW49</f>
        <v>0</v>
      </c>
      <c r="BX23" s="107">
        <f t="shared" si="10"/>
        <v>330</v>
      </c>
      <c r="BZ23" s="105" t="s">
        <v>30</v>
      </c>
      <c r="CA23" s="106">
        <v>2200</v>
      </c>
      <c r="CB23" s="107">
        <f>CB24+CB29+CB30+CB35</f>
        <v>330</v>
      </c>
      <c r="CC23" s="107">
        <f>CC24+CC31+CC32+CC49</f>
        <v>0</v>
      </c>
      <c r="CD23" s="107">
        <f>CD24+CD31+CD32+CD49</f>
        <v>0</v>
      </c>
      <c r="CE23" s="107">
        <f t="shared" si="11"/>
        <v>330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SUM(C25:C28)</f>
        <v>0</v>
      </c>
      <c r="D24" s="43">
        <f t="shared" ref="D24:E24" si="12">SUM(D25:D31)</f>
        <v>0</v>
      </c>
      <c r="E24" s="43">
        <f t="shared" si="12"/>
        <v>0</v>
      </c>
      <c r="F24" s="47">
        <f t="shared" si="0"/>
        <v>0</v>
      </c>
      <c r="H24" s="37" t="s">
        <v>31</v>
      </c>
      <c r="I24" s="42">
        <v>2210</v>
      </c>
      <c r="J24" s="43">
        <f>SUM(J25:J28)</f>
        <v>0</v>
      </c>
      <c r="K24" s="43">
        <f t="shared" ref="K24:L24" si="13">SUM(K25:K31)</f>
        <v>0</v>
      </c>
      <c r="L24" s="43">
        <f t="shared" si="13"/>
        <v>0</v>
      </c>
      <c r="M24" s="47">
        <f t="shared" si="1"/>
        <v>0</v>
      </c>
      <c r="O24" s="37" t="s">
        <v>31</v>
      </c>
      <c r="P24" s="42">
        <v>2210</v>
      </c>
      <c r="Q24" s="43">
        <f>SUM(Q25:Q28)</f>
        <v>0</v>
      </c>
      <c r="R24" s="43">
        <f t="shared" ref="R24:S24" si="14">SUM(R25:R31)</f>
        <v>0</v>
      </c>
      <c r="S24" s="43">
        <f t="shared" si="14"/>
        <v>0</v>
      </c>
      <c r="T24" s="47">
        <f t="shared" si="2"/>
        <v>0</v>
      </c>
      <c r="V24" s="37" t="s">
        <v>31</v>
      </c>
      <c r="W24" s="42">
        <v>2210</v>
      </c>
      <c r="X24" s="43">
        <f>SUM(X25:X28)</f>
        <v>0</v>
      </c>
      <c r="Y24" s="43">
        <f t="shared" ref="Y24:Z24" si="15">SUM(Y25:Y31)</f>
        <v>0</v>
      </c>
      <c r="Z24" s="43">
        <f t="shared" si="15"/>
        <v>0</v>
      </c>
      <c r="AA24" s="47">
        <f t="shared" si="3"/>
        <v>0</v>
      </c>
      <c r="AC24" s="37" t="s">
        <v>31</v>
      </c>
      <c r="AD24" s="42">
        <v>2210</v>
      </c>
      <c r="AE24" s="43">
        <f>SUM(AE25:AE28)</f>
        <v>0</v>
      </c>
      <c r="AF24" s="43">
        <f t="shared" ref="AF24:AG24" si="16">SUM(AF25:AF31)</f>
        <v>0</v>
      </c>
      <c r="AG24" s="43">
        <f t="shared" si="16"/>
        <v>336</v>
      </c>
      <c r="AH24" s="47">
        <f t="shared" si="4"/>
        <v>-336</v>
      </c>
      <c r="AJ24" s="37" t="s">
        <v>31</v>
      </c>
      <c r="AK24" s="42">
        <v>2210</v>
      </c>
      <c r="AL24" s="43">
        <f>SUM(AL25:AL28)</f>
        <v>0</v>
      </c>
      <c r="AM24" s="43">
        <f t="shared" ref="AM24:AN24" si="17">SUM(AM25:AM31)</f>
        <v>0</v>
      </c>
      <c r="AN24" s="43">
        <f t="shared" si="17"/>
        <v>0</v>
      </c>
      <c r="AO24" s="47">
        <f t="shared" si="5"/>
        <v>0</v>
      </c>
      <c r="AQ24" s="37" t="s">
        <v>31</v>
      </c>
      <c r="AR24" s="42">
        <v>2210</v>
      </c>
      <c r="AS24" s="43">
        <f>SUM(AS25:AS28)</f>
        <v>0</v>
      </c>
      <c r="AT24" s="43">
        <f t="shared" ref="AT24:AU24" si="18">SUM(AT25:AT31)</f>
        <v>0</v>
      </c>
      <c r="AU24" s="43">
        <f t="shared" si="18"/>
        <v>0</v>
      </c>
      <c r="AV24" s="47">
        <f t="shared" si="6"/>
        <v>0</v>
      </c>
      <c r="AX24" s="37" t="s">
        <v>31</v>
      </c>
      <c r="AY24" s="42">
        <v>2210</v>
      </c>
      <c r="AZ24" s="43">
        <f>SUM(AZ25:AZ28)</f>
        <v>0</v>
      </c>
      <c r="BA24" s="43">
        <f t="shared" ref="BA24:BB24" si="19">SUM(BA25:BA31)</f>
        <v>0</v>
      </c>
      <c r="BB24" s="43">
        <f t="shared" si="19"/>
        <v>0</v>
      </c>
      <c r="BC24" s="47">
        <f t="shared" si="7"/>
        <v>0</v>
      </c>
      <c r="BE24" s="37" t="s">
        <v>31</v>
      </c>
      <c r="BF24" s="42">
        <v>2210</v>
      </c>
      <c r="BG24" s="43">
        <f>SUM(BG25:BG28)</f>
        <v>0</v>
      </c>
      <c r="BH24" s="43">
        <f t="shared" ref="BH24:BI24" si="20">SUM(BH25:BH31)</f>
        <v>0</v>
      </c>
      <c r="BI24" s="43">
        <f t="shared" si="20"/>
        <v>0</v>
      </c>
      <c r="BJ24" s="47">
        <f t="shared" si="8"/>
        <v>0</v>
      </c>
      <c r="BL24" s="37" t="s">
        <v>31</v>
      </c>
      <c r="BM24" s="42">
        <v>2210</v>
      </c>
      <c r="BN24" s="43">
        <f>SUM(BN25:BN28)</f>
        <v>0</v>
      </c>
      <c r="BO24" s="43">
        <f t="shared" ref="BO24:BP24" si="21">SUM(BO25:BO31)</f>
        <v>0</v>
      </c>
      <c r="BP24" s="43">
        <f t="shared" si="21"/>
        <v>0</v>
      </c>
      <c r="BQ24" s="47">
        <f t="shared" si="9"/>
        <v>0</v>
      </c>
      <c r="BS24" s="37" t="s">
        <v>31</v>
      </c>
      <c r="BT24" s="42">
        <v>2210</v>
      </c>
      <c r="BU24" s="43">
        <f>SUM(BU25:BU28)</f>
        <v>0</v>
      </c>
      <c r="BV24" s="43">
        <f t="shared" ref="BV24:BW24" si="22">SUM(BV25:BV31)</f>
        <v>0</v>
      </c>
      <c r="BW24" s="43">
        <f t="shared" si="22"/>
        <v>0</v>
      </c>
      <c r="BX24" s="47">
        <f t="shared" si="10"/>
        <v>0</v>
      </c>
      <c r="BZ24" s="37" t="s">
        <v>31</v>
      </c>
      <c r="CA24" s="42">
        <v>2210</v>
      </c>
      <c r="CB24" s="43">
        <f>SUM(CB25:CB28)</f>
        <v>0</v>
      </c>
      <c r="CC24" s="43">
        <f t="shared" ref="CC24:CD24" si="23">SUM(CC25:CC31)</f>
        <v>0</v>
      </c>
      <c r="CD24" s="43">
        <f t="shared" si="23"/>
        <v>0</v>
      </c>
      <c r="CE24" s="47">
        <f t="shared" si="11"/>
        <v>0</v>
      </c>
    </row>
    <row r="25" spans="1:84" s="32" customFormat="1" ht="15.75" customHeight="1" thickBot="1">
      <c r="A25" s="40" t="s">
        <v>122</v>
      </c>
      <c r="B25" s="44">
        <v>2210</v>
      </c>
      <c r="C25" s="38"/>
      <c r="D25" s="39"/>
      <c r="E25" s="39"/>
      <c r="F25" s="33">
        <f>C25+D25-E25</f>
        <v>0</v>
      </c>
      <c r="H25" s="40" t="s">
        <v>122</v>
      </c>
      <c r="I25" s="44">
        <v>2210</v>
      </c>
      <c r="J25" s="50">
        <f t="shared" ref="J25:J46" si="24">F25</f>
        <v>0</v>
      </c>
      <c r="K25" s="39"/>
      <c r="L25" s="39"/>
      <c r="M25" s="33">
        <f>J25+K25-L25</f>
        <v>0</v>
      </c>
      <c r="O25" s="40" t="s">
        <v>122</v>
      </c>
      <c r="P25" s="44">
        <v>2210</v>
      </c>
      <c r="Q25" s="50">
        <f t="shared" ref="Q25:Q46" si="25">M25</f>
        <v>0</v>
      </c>
      <c r="R25" s="39"/>
      <c r="S25" s="39"/>
      <c r="T25" s="33">
        <f>Q25+R25-S25</f>
        <v>0</v>
      </c>
      <c r="V25" s="40" t="s">
        <v>122</v>
      </c>
      <c r="W25" s="44">
        <v>2210</v>
      </c>
      <c r="X25" s="50">
        <f t="shared" ref="X25:X46" si="26">T25</f>
        <v>0</v>
      </c>
      <c r="Y25" s="39"/>
      <c r="Z25" s="39"/>
      <c r="AA25" s="33">
        <f>X25+Y25-Z25</f>
        <v>0</v>
      </c>
      <c r="AC25" s="40" t="s">
        <v>122</v>
      </c>
      <c r="AD25" s="44">
        <v>2210</v>
      </c>
      <c r="AE25" s="50">
        <f t="shared" ref="AE25:AE46" si="27">AA25</f>
        <v>0</v>
      </c>
      <c r="AF25" s="39"/>
      <c r="AG25" s="39"/>
      <c r="AH25" s="33">
        <f>AE25+AF25-AG25</f>
        <v>0</v>
      </c>
      <c r="AJ25" s="40" t="s">
        <v>122</v>
      </c>
      <c r="AK25" s="44">
        <v>2210</v>
      </c>
      <c r="AL25" s="50">
        <f t="shared" ref="AL25:AL46" si="28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46" si="29">AO25</f>
        <v>0</v>
      </c>
      <c r="AT25" s="39"/>
      <c r="AU25" s="39"/>
      <c r="AV25" s="33">
        <f>AS25+AT25-AU25</f>
        <v>0</v>
      </c>
      <c r="AX25" s="40" t="s">
        <v>122</v>
      </c>
      <c r="AY25" s="44">
        <v>2210</v>
      </c>
      <c r="AZ25" s="50">
        <f t="shared" ref="AZ25:AZ46" si="30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46" si="31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46" si="32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46" si="33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46" si="34">BX25</f>
        <v>0</v>
      </c>
      <c r="CC25" s="39"/>
      <c r="CD25" s="39"/>
      <c r="CE25" s="33">
        <f>CB25+CC25-CD25</f>
        <v>0</v>
      </c>
      <c r="CF25" s="27"/>
    </row>
    <row r="26" spans="1:84" s="32" customFormat="1" ht="15.75" customHeight="1" thickBot="1">
      <c r="A26" s="40" t="s">
        <v>123</v>
      </c>
      <c r="B26" s="44">
        <v>2210</v>
      </c>
      <c r="C26" s="38"/>
      <c r="D26" s="39"/>
      <c r="E26" s="39"/>
      <c r="F26" s="33">
        <f t="shared" ref="F26:F29" si="35">C26+D26-E26</f>
        <v>0</v>
      </c>
      <c r="H26" s="40" t="s">
        <v>123</v>
      </c>
      <c r="I26" s="44">
        <v>2210</v>
      </c>
      <c r="J26" s="50">
        <f t="shared" si="24"/>
        <v>0</v>
      </c>
      <c r="K26" s="39"/>
      <c r="L26" s="39"/>
      <c r="M26" s="33">
        <f t="shared" ref="M26:M29" si="36">J26+K26-L26</f>
        <v>0</v>
      </c>
      <c r="O26" s="40" t="s">
        <v>123</v>
      </c>
      <c r="P26" s="44">
        <v>2210</v>
      </c>
      <c r="Q26" s="50">
        <f t="shared" si="25"/>
        <v>0</v>
      </c>
      <c r="R26" s="39"/>
      <c r="S26" s="39"/>
      <c r="T26" s="33">
        <f t="shared" ref="T26:T29" si="37">Q26+R26-S26</f>
        <v>0</v>
      </c>
      <c r="V26" s="40" t="s">
        <v>123</v>
      </c>
      <c r="W26" s="44">
        <v>2210</v>
      </c>
      <c r="X26" s="50">
        <f t="shared" si="26"/>
        <v>0</v>
      </c>
      <c r="Y26" s="39"/>
      <c r="Z26" s="39"/>
      <c r="AA26" s="33">
        <f t="shared" ref="AA26:AA29" si="38">X26+Y26-Z26</f>
        <v>0</v>
      </c>
      <c r="AC26" s="40" t="s">
        <v>123</v>
      </c>
      <c r="AD26" s="44">
        <v>2210</v>
      </c>
      <c r="AE26" s="50">
        <f t="shared" si="27"/>
        <v>0</v>
      </c>
      <c r="AF26" s="39"/>
      <c r="AG26" s="39"/>
      <c r="AH26" s="33">
        <f t="shared" ref="AH26:AH29" si="39">AE26+AF26-AG26</f>
        <v>0</v>
      </c>
      <c r="AJ26" s="40" t="s">
        <v>123</v>
      </c>
      <c r="AK26" s="44">
        <v>2210</v>
      </c>
      <c r="AL26" s="50">
        <f t="shared" si="28"/>
        <v>0</v>
      </c>
      <c r="AM26" s="39"/>
      <c r="AN26" s="39"/>
      <c r="AO26" s="33">
        <f t="shared" ref="AO26:AO29" si="40">AL26+AM26-AN26</f>
        <v>0</v>
      </c>
      <c r="AQ26" s="40" t="s">
        <v>123</v>
      </c>
      <c r="AR26" s="44">
        <v>2210</v>
      </c>
      <c r="AS26" s="50">
        <f t="shared" si="29"/>
        <v>0</v>
      </c>
      <c r="AT26" s="39"/>
      <c r="AU26" s="39"/>
      <c r="AV26" s="33">
        <f t="shared" ref="AV26:AV29" si="41">AS26+AT26-AU26</f>
        <v>0</v>
      </c>
      <c r="AX26" s="40" t="s">
        <v>123</v>
      </c>
      <c r="AY26" s="44">
        <v>2210</v>
      </c>
      <c r="AZ26" s="50">
        <f t="shared" si="30"/>
        <v>0</v>
      </c>
      <c r="BA26" s="39"/>
      <c r="BB26" s="39"/>
      <c r="BC26" s="33">
        <f t="shared" ref="BC26:BC29" si="42">AZ26+BA26-BB26</f>
        <v>0</v>
      </c>
      <c r="BD26" s="27"/>
      <c r="BE26" s="40" t="s">
        <v>123</v>
      </c>
      <c r="BF26" s="44">
        <v>2210</v>
      </c>
      <c r="BG26" s="50">
        <f t="shared" si="31"/>
        <v>0</v>
      </c>
      <c r="BH26" s="39"/>
      <c r="BI26" s="39"/>
      <c r="BJ26" s="33">
        <f t="shared" ref="BJ26:BJ28" si="43">BG26+BH26-BI26</f>
        <v>0</v>
      </c>
      <c r="BL26" s="40" t="s">
        <v>123</v>
      </c>
      <c r="BM26" s="44">
        <v>2210</v>
      </c>
      <c r="BN26" s="50">
        <f t="shared" si="32"/>
        <v>0</v>
      </c>
      <c r="BO26" s="39"/>
      <c r="BP26" s="39"/>
      <c r="BQ26" s="33">
        <f t="shared" ref="BQ26:BQ29" si="44">BN26+BO26-BP26</f>
        <v>0</v>
      </c>
      <c r="BS26" s="40" t="s">
        <v>123</v>
      </c>
      <c r="BT26" s="44">
        <v>2210</v>
      </c>
      <c r="BU26" s="50">
        <f t="shared" si="33"/>
        <v>0</v>
      </c>
      <c r="BV26" s="39"/>
      <c r="BW26" s="39"/>
      <c r="BX26" s="33">
        <f t="shared" ref="BX26:BX29" si="45">BU26+BV26-BW26</f>
        <v>0</v>
      </c>
      <c r="BZ26" s="40" t="s">
        <v>123</v>
      </c>
      <c r="CA26" s="44">
        <v>2210</v>
      </c>
      <c r="CB26" s="50">
        <f t="shared" si="34"/>
        <v>0</v>
      </c>
      <c r="CC26" s="39"/>
      <c r="CD26" s="39"/>
      <c r="CE26" s="33">
        <f t="shared" ref="CE26:CE29" si="46">CB26+CC26-CD26</f>
        <v>0</v>
      </c>
      <c r="CF26" s="27"/>
    </row>
    <row r="27" spans="1:84" s="32" customFormat="1" ht="15.75" customHeight="1" thickBot="1">
      <c r="A27" s="40" t="s">
        <v>148</v>
      </c>
      <c r="B27" s="44">
        <v>2210</v>
      </c>
      <c r="C27" s="38"/>
      <c r="D27" s="39"/>
      <c r="E27" s="39"/>
      <c r="F27" s="33">
        <f t="shared" si="35"/>
        <v>0</v>
      </c>
      <c r="H27" s="40" t="s">
        <v>148</v>
      </c>
      <c r="I27" s="44">
        <v>2210</v>
      </c>
      <c r="J27" s="50">
        <f t="shared" si="24"/>
        <v>0</v>
      </c>
      <c r="K27" s="39"/>
      <c r="L27" s="39"/>
      <c r="M27" s="33">
        <f t="shared" si="36"/>
        <v>0</v>
      </c>
      <c r="O27" s="40" t="s">
        <v>148</v>
      </c>
      <c r="P27" s="44">
        <v>2210</v>
      </c>
      <c r="Q27" s="50">
        <f t="shared" si="25"/>
        <v>0</v>
      </c>
      <c r="R27" s="39"/>
      <c r="S27" s="39"/>
      <c r="T27" s="33">
        <f t="shared" si="37"/>
        <v>0</v>
      </c>
      <c r="V27" s="40" t="s">
        <v>148</v>
      </c>
      <c r="W27" s="44">
        <v>2210</v>
      </c>
      <c r="X27" s="50">
        <f t="shared" si="26"/>
        <v>0</v>
      </c>
      <c r="Y27" s="39"/>
      <c r="Z27" s="39"/>
      <c r="AA27" s="33">
        <f t="shared" si="38"/>
        <v>0</v>
      </c>
      <c r="AC27" s="40" t="s">
        <v>148</v>
      </c>
      <c r="AD27" s="44">
        <v>2210</v>
      </c>
      <c r="AE27" s="50">
        <f t="shared" si="27"/>
        <v>0</v>
      </c>
      <c r="AF27" s="39"/>
      <c r="AG27" s="39"/>
      <c r="AH27" s="33">
        <f t="shared" si="39"/>
        <v>0</v>
      </c>
      <c r="AJ27" s="40" t="s">
        <v>148</v>
      </c>
      <c r="AK27" s="44">
        <v>2210</v>
      </c>
      <c r="AL27" s="50">
        <f t="shared" si="28"/>
        <v>0</v>
      </c>
      <c r="AM27" s="39"/>
      <c r="AN27" s="39"/>
      <c r="AO27" s="33">
        <f t="shared" si="40"/>
        <v>0</v>
      </c>
      <c r="AQ27" s="40" t="s">
        <v>148</v>
      </c>
      <c r="AR27" s="44">
        <v>2210</v>
      </c>
      <c r="AS27" s="50">
        <f t="shared" si="29"/>
        <v>0</v>
      </c>
      <c r="AT27" s="39"/>
      <c r="AU27" s="39"/>
      <c r="AV27" s="33">
        <f t="shared" si="41"/>
        <v>0</v>
      </c>
      <c r="AX27" s="40" t="s">
        <v>148</v>
      </c>
      <c r="AY27" s="44">
        <v>2210</v>
      </c>
      <c r="AZ27" s="50">
        <f t="shared" si="30"/>
        <v>0</v>
      </c>
      <c r="BA27" s="39"/>
      <c r="BB27" s="39"/>
      <c r="BC27" s="33">
        <f t="shared" si="42"/>
        <v>0</v>
      </c>
      <c r="BD27" s="27"/>
      <c r="BE27" s="40" t="s">
        <v>148</v>
      </c>
      <c r="BF27" s="44">
        <v>2210</v>
      </c>
      <c r="BG27" s="50">
        <f t="shared" si="31"/>
        <v>0</v>
      </c>
      <c r="BH27" s="39"/>
      <c r="BI27" s="39"/>
      <c r="BJ27" s="33">
        <f t="shared" si="43"/>
        <v>0</v>
      </c>
      <c r="BL27" s="40" t="s">
        <v>148</v>
      </c>
      <c r="BM27" s="44">
        <v>2210</v>
      </c>
      <c r="BN27" s="50">
        <f t="shared" si="32"/>
        <v>0</v>
      </c>
      <c r="BO27" s="39"/>
      <c r="BP27" s="39"/>
      <c r="BQ27" s="33">
        <f t="shared" si="44"/>
        <v>0</v>
      </c>
      <c r="BS27" s="40" t="s">
        <v>148</v>
      </c>
      <c r="BT27" s="44">
        <v>2210</v>
      </c>
      <c r="BU27" s="50">
        <f t="shared" si="33"/>
        <v>0</v>
      </c>
      <c r="BV27" s="39"/>
      <c r="BW27" s="39"/>
      <c r="BX27" s="33">
        <f t="shared" si="45"/>
        <v>0</v>
      </c>
      <c r="BZ27" s="40" t="s">
        <v>148</v>
      </c>
      <c r="CA27" s="44">
        <v>2210</v>
      </c>
      <c r="CB27" s="50">
        <f t="shared" si="34"/>
        <v>0</v>
      </c>
      <c r="CC27" s="39"/>
      <c r="CD27" s="39"/>
      <c r="CE27" s="33">
        <f t="shared" si="46"/>
        <v>0</v>
      </c>
      <c r="CF27" s="27"/>
    </row>
    <row r="28" spans="1:84" s="32" customFormat="1" ht="15.75" customHeight="1" thickBot="1">
      <c r="A28" s="40" t="s">
        <v>124</v>
      </c>
      <c r="B28" s="44">
        <v>2210</v>
      </c>
      <c r="C28" s="38"/>
      <c r="D28" s="39"/>
      <c r="E28" s="39"/>
      <c r="F28" s="33">
        <f t="shared" si="35"/>
        <v>0</v>
      </c>
      <c r="H28" s="40" t="s">
        <v>124</v>
      </c>
      <c r="I28" s="44">
        <v>2210</v>
      </c>
      <c r="J28" s="50">
        <f t="shared" si="24"/>
        <v>0</v>
      </c>
      <c r="K28" s="39"/>
      <c r="L28" s="39"/>
      <c r="M28" s="33">
        <f t="shared" si="36"/>
        <v>0</v>
      </c>
      <c r="O28" s="40" t="s">
        <v>124</v>
      </c>
      <c r="P28" s="44">
        <v>2210</v>
      </c>
      <c r="Q28" s="50">
        <f t="shared" si="25"/>
        <v>0</v>
      </c>
      <c r="R28" s="39"/>
      <c r="S28" s="39"/>
      <c r="T28" s="33">
        <f t="shared" si="37"/>
        <v>0</v>
      </c>
      <c r="V28" s="40" t="s">
        <v>124</v>
      </c>
      <c r="W28" s="44">
        <v>2210</v>
      </c>
      <c r="X28" s="50">
        <f t="shared" si="26"/>
        <v>0</v>
      </c>
      <c r="Y28" s="39"/>
      <c r="Z28" s="39"/>
      <c r="AA28" s="33">
        <f t="shared" si="38"/>
        <v>0</v>
      </c>
      <c r="AC28" s="40" t="s">
        <v>124</v>
      </c>
      <c r="AD28" s="44">
        <v>2210</v>
      </c>
      <c r="AE28" s="50">
        <f t="shared" si="27"/>
        <v>0</v>
      </c>
      <c r="AF28" s="39"/>
      <c r="AG28" s="39"/>
      <c r="AH28" s="33">
        <f t="shared" si="39"/>
        <v>0</v>
      </c>
      <c r="AJ28" s="40" t="s">
        <v>124</v>
      </c>
      <c r="AK28" s="44">
        <v>2210</v>
      </c>
      <c r="AL28" s="50">
        <f t="shared" si="28"/>
        <v>0</v>
      </c>
      <c r="AM28" s="39"/>
      <c r="AN28" s="39"/>
      <c r="AO28" s="33">
        <f t="shared" si="40"/>
        <v>0</v>
      </c>
      <c r="AQ28" s="40" t="s">
        <v>124</v>
      </c>
      <c r="AR28" s="44">
        <v>2210</v>
      </c>
      <c r="AS28" s="50">
        <f t="shared" si="29"/>
        <v>0</v>
      </c>
      <c r="AT28" s="39"/>
      <c r="AU28" s="39"/>
      <c r="AV28" s="33">
        <f t="shared" si="41"/>
        <v>0</v>
      </c>
      <c r="AX28" s="40" t="s">
        <v>124</v>
      </c>
      <c r="AY28" s="44">
        <v>2210</v>
      </c>
      <c r="AZ28" s="50">
        <f t="shared" si="30"/>
        <v>0</v>
      </c>
      <c r="BA28" s="39"/>
      <c r="BB28" s="39"/>
      <c r="BC28" s="33">
        <f t="shared" si="42"/>
        <v>0</v>
      </c>
      <c r="BD28" s="27"/>
      <c r="BE28" s="40" t="s">
        <v>124</v>
      </c>
      <c r="BF28" s="44">
        <v>2210</v>
      </c>
      <c r="BG28" s="50">
        <f t="shared" si="31"/>
        <v>0</v>
      </c>
      <c r="BH28" s="39"/>
      <c r="BI28" s="39"/>
      <c r="BJ28" s="33">
        <f t="shared" si="43"/>
        <v>0</v>
      </c>
      <c r="BL28" s="40" t="s">
        <v>124</v>
      </c>
      <c r="BM28" s="44">
        <v>2210</v>
      </c>
      <c r="BN28" s="50">
        <f t="shared" si="32"/>
        <v>0</v>
      </c>
      <c r="BO28" s="39"/>
      <c r="BP28" s="39"/>
      <c r="BQ28" s="33">
        <f t="shared" si="44"/>
        <v>0</v>
      </c>
      <c r="BS28" s="40" t="s">
        <v>124</v>
      </c>
      <c r="BT28" s="44">
        <v>2210</v>
      </c>
      <c r="BU28" s="50">
        <f t="shared" si="33"/>
        <v>0</v>
      </c>
      <c r="BV28" s="39"/>
      <c r="BW28" s="39"/>
      <c r="BX28" s="33">
        <f t="shared" si="45"/>
        <v>0</v>
      </c>
      <c r="BZ28" s="40" t="s">
        <v>124</v>
      </c>
      <c r="CA28" s="44">
        <v>2210</v>
      </c>
      <c r="CB28" s="50">
        <f t="shared" si="34"/>
        <v>0</v>
      </c>
      <c r="CC28" s="39"/>
      <c r="CD28" s="39"/>
      <c r="CE28" s="33">
        <f t="shared" si="46"/>
        <v>0</v>
      </c>
      <c r="CF28" s="27"/>
    </row>
    <row r="29" spans="1:84" s="27" customFormat="1" ht="15.75" customHeight="1" thickBot="1">
      <c r="A29" s="34" t="s">
        <v>32</v>
      </c>
      <c r="B29" s="35">
        <v>2220</v>
      </c>
      <c r="C29" s="46"/>
      <c r="D29" s="46"/>
      <c r="E29" s="46"/>
      <c r="F29" s="33">
        <f t="shared" si="35"/>
        <v>0</v>
      </c>
      <c r="H29" s="34" t="s">
        <v>32</v>
      </c>
      <c r="I29" s="35">
        <v>2220</v>
      </c>
      <c r="J29" s="50">
        <f t="shared" si="24"/>
        <v>0</v>
      </c>
      <c r="K29" s="46"/>
      <c r="L29" s="46"/>
      <c r="M29" s="33">
        <f t="shared" si="36"/>
        <v>0</v>
      </c>
      <c r="O29" s="34" t="s">
        <v>32</v>
      </c>
      <c r="P29" s="35">
        <v>2220</v>
      </c>
      <c r="Q29" s="50">
        <f t="shared" si="25"/>
        <v>0</v>
      </c>
      <c r="R29" s="46"/>
      <c r="S29" s="46"/>
      <c r="T29" s="33">
        <f t="shared" si="37"/>
        <v>0</v>
      </c>
      <c r="V29" s="34" t="s">
        <v>32</v>
      </c>
      <c r="W29" s="35">
        <v>2220</v>
      </c>
      <c r="X29" s="50">
        <f t="shared" si="26"/>
        <v>0</v>
      </c>
      <c r="Y29" s="46"/>
      <c r="Z29" s="46"/>
      <c r="AA29" s="33">
        <f t="shared" si="38"/>
        <v>0</v>
      </c>
      <c r="AC29" s="34" t="s">
        <v>32</v>
      </c>
      <c r="AD29" s="35">
        <v>2220</v>
      </c>
      <c r="AE29" s="50">
        <f t="shared" si="27"/>
        <v>0</v>
      </c>
      <c r="AF29" s="46"/>
      <c r="AG29" s="46"/>
      <c r="AH29" s="33">
        <f t="shared" si="39"/>
        <v>0</v>
      </c>
      <c r="AJ29" s="34" t="s">
        <v>32</v>
      </c>
      <c r="AK29" s="35">
        <v>2220</v>
      </c>
      <c r="AL29" s="50">
        <f t="shared" si="28"/>
        <v>0</v>
      </c>
      <c r="AM29" s="46"/>
      <c r="AN29" s="46"/>
      <c r="AO29" s="33">
        <f t="shared" si="40"/>
        <v>0</v>
      </c>
      <c r="AQ29" s="34" t="s">
        <v>32</v>
      </c>
      <c r="AR29" s="35">
        <v>2220</v>
      </c>
      <c r="AS29" s="50">
        <f t="shared" si="29"/>
        <v>0</v>
      </c>
      <c r="AT29" s="46"/>
      <c r="AU29" s="46"/>
      <c r="AV29" s="33">
        <f t="shared" si="41"/>
        <v>0</v>
      </c>
      <c r="AX29" s="34" t="s">
        <v>32</v>
      </c>
      <c r="AY29" s="35">
        <v>2220</v>
      </c>
      <c r="AZ29" s="50">
        <f t="shared" si="30"/>
        <v>0</v>
      </c>
      <c r="BA29" s="46"/>
      <c r="BB29" s="46"/>
      <c r="BC29" s="33">
        <f t="shared" si="42"/>
        <v>0</v>
      </c>
      <c r="BE29" s="34" t="s">
        <v>32</v>
      </c>
      <c r="BF29" s="35">
        <v>2220</v>
      </c>
      <c r="BG29" s="50">
        <f t="shared" si="31"/>
        <v>0</v>
      </c>
      <c r="BH29" s="46"/>
      <c r="BI29" s="46"/>
      <c r="BJ29" s="33">
        <f t="shared" ref="BJ29:BJ30" si="47">BG29+BH29-BI29</f>
        <v>0</v>
      </c>
      <c r="BL29" s="34" t="s">
        <v>32</v>
      </c>
      <c r="BM29" s="35">
        <v>2220</v>
      </c>
      <c r="BN29" s="50">
        <f t="shared" si="32"/>
        <v>0</v>
      </c>
      <c r="BO29" s="46"/>
      <c r="BP29" s="46"/>
      <c r="BQ29" s="33">
        <f t="shared" si="44"/>
        <v>0</v>
      </c>
      <c r="BS29" s="34" t="s">
        <v>32</v>
      </c>
      <c r="BT29" s="35">
        <v>2220</v>
      </c>
      <c r="BU29" s="50">
        <f t="shared" si="33"/>
        <v>0</v>
      </c>
      <c r="BV29" s="46"/>
      <c r="BW29" s="46"/>
      <c r="BX29" s="33">
        <f t="shared" si="45"/>
        <v>0</v>
      </c>
      <c r="BZ29" s="34" t="s">
        <v>32</v>
      </c>
      <c r="CA29" s="35">
        <v>2220</v>
      </c>
      <c r="CB29" s="50">
        <f t="shared" si="34"/>
        <v>0</v>
      </c>
      <c r="CC29" s="46"/>
      <c r="CD29" s="46"/>
      <c r="CE29" s="33">
        <f t="shared" si="46"/>
        <v>0</v>
      </c>
    </row>
    <row r="30" spans="1:84" s="112" customFormat="1" ht="15.75" customHeight="1" thickBot="1">
      <c r="A30" s="29" t="s">
        <v>33</v>
      </c>
      <c r="B30" s="30">
        <v>2240</v>
      </c>
      <c r="C30" s="47">
        <f>SUM(C31:C34)</f>
        <v>498</v>
      </c>
      <c r="D30" s="47">
        <f t="shared" ref="D30:E30" si="48">SUM(D31:D46)</f>
        <v>0</v>
      </c>
      <c r="E30" s="47">
        <f t="shared" si="48"/>
        <v>0</v>
      </c>
      <c r="F30" s="47">
        <f t="shared" ref="F30" si="49">C30+D30-E30</f>
        <v>498</v>
      </c>
      <c r="H30" s="29" t="s">
        <v>33</v>
      </c>
      <c r="I30" s="30">
        <v>2240</v>
      </c>
      <c r="J30" s="47">
        <f>SUM(J31:J34)</f>
        <v>498</v>
      </c>
      <c r="K30" s="47">
        <f t="shared" ref="K30:L30" si="50">SUM(K31:K46)</f>
        <v>0</v>
      </c>
      <c r="L30" s="47">
        <f t="shared" si="50"/>
        <v>0</v>
      </c>
      <c r="M30" s="47">
        <f t="shared" ref="M30" si="51">J30+K30-L30</f>
        <v>498</v>
      </c>
      <c r="O30" s="29" t="s">
        <v>33</v>
      </c>
      <c r="P30" s="30">
        <v>2240</v>
      </c>
      <c r="Q30" s="47">
        <f>SUM(Q31:Q34)</f>
        <v>498</v>
      </c>
      <c r="R30" s="47">
        <f t="shared" ref="R30:S30" si="52">SUM(R31:R46)</f>
        <v>0</v>
      </c>
      <c r="S30" s="47">
        <f t="shared" si="52"/>
        <v>0</v>
      </c>
      <c r="T30" s="47">
        <f t="shared" ref="T30" si="53">Q30+R30-S30</f>
        <v>498</v>
      </c>
      <c r="V30" s="29" t="s">
        <v>33</v>
      </c>
      <c r="W30" s="30">
        <v>2240</v>
      </c>
      <c r="X30" s="47">
        <f>SUM(X31:X34)</f>
        <v>498</v>
      </c>
      <c r="Y30" s="47">
        <f t="shared" ref="Y30:Z30" si="54">SUM(Y31:Y46)</f>
        <v>0</v>
      </c>
      <c r="Z30" s="47">
        <f t="shared" si="54"/>
        <v>0</v>
      </c>
      <c r="AA30" s="47">
        <f t="shared" ref="AA30" si="55">X30+Y30-Z30</f>
        <v>498</v>
      </c>
      <c r="AC30" s="29" t="s">
        <v>33</v>
      </c>
      <c r="AD30" s="30">
        <v>2240</v>
      </c>
      <c r="AE30" s="47">
        <f>SUM(AE31:AE34)</f>
        <v>498</v>
      </c>
      <c r="AF30" s="47">
        <f t="shared" ref="AF30:AG30" si="56">SUM(AF31:AF46)</f>
        <v>0</v>
      </c>
      <c r="AG30" s="47">
        <f t="shared" si="56"/>
        <v>168</v>
      </c>
      <c r="AH30" s="47">
        <f t="shared" ref="AH30" si="57">AE30+AF30-AG30</f>
        <v>330</v>
      </c>
      <c r="AJ30" s="29" t="s">
        <v>33</v>
      </c>
      <c r="AK30" s="30">
        <v>2240</v>
      </c>
      <c r="AL30" s="47">
        <f>SUM(AL31:AL34)</f>
        <v>330</v>
      </c>
      <c r="AM30" s="47">
        <f t="shared" ref="AM30:AN30" si="58">SUM(AM31:AM46)</f>
        <v>0</v>
      </c>
      <c r="AN30" s="120">
        <f t="shared" si="58"/>
        <v>0</v>
      </c>
      <c r="AO30" s="47">
        <f t="shared" ref="AO30" si="59">AL30+AM30-AN30</f>
        <v>330</v>
      </c>
      <c r="AQ30" s="29" t="s">
        <v>33</v>
      </c>
      <c r="AR30" s="30">
        <v>2240</v>
      </c>
      <c r="AS30" s="47">
        <f>SUM(AS31:AS34)</f>
        <v>330</v>
      </c>
      <c r="AT30" s="47">
        <f t="shared" ref="AT30:AU30" si="60">SUM(AT31:AT46)</f>
        <v>0</v>
      </c>
      <c r="AU30" s="47">
        <f t="shared" si="60"/>
        <v>0</v>
      </c>
      <c r="AV30" s="47">
        <f t="shared" ref="AV30" si="61">AS30+AT30-AU30</f>
        <v>330</v>
      </c>
      <c r="AX30" s="29" t="s">
        <v>33</v>
      </c>
      <c r="AY30" s="30">
        <v>2240</v>
      </c>
      <c r="AZ30" s="47">
        <f>SUM(AZ31:AZ34)</f>
        <v>330</v>
      </c>
      <c r="BA30" s="47">
        <f t="shared" ref="BA30:BB30" si="62">SUM(BA31:BA46)</f>
        <v>0</v>
      </c>
      <c r="BB30" s="47">
        <f t="shared" si="62"/>
        <v>0</v>
      </c>
      <c r="BC30" s="47">
        <f t="shared" ref="BC30" si="63">AZ30+BA30-BB30</f>
        <v>330</v>
      </c>
      <c r="BE30" s="29" t="s">
        <v>33</v>
      </c>
      <c r="BF30" s="30">
        <v>2240</v>
      </c>
      <c r="BG30" s="47">
        <f>SUM(BG31:BG34)</f>
        <v>330</v>
      </c>
      <c r="BH30" s="47">
        <f t="shared" ref="BH30:BI30" si="64">SUM(BH31:BH46)</f>
        <v>0</v>
      </c>
      <c r="BI30" s="47">
        <f t="shared" si="64"/>
        <v>0</v>
      </c>
      <c r="BJ30" s="47">
        <f t="shared" si="47"/>
        <v>330</v>
      </c>
      <c r="BL30" s="29" t="s">
        <v>33</v>
      </c>
      <c r="BM30" s="30">
        <v>2240</v>
      </c>
      <c r="BN30" s="47">
        <f>SUM(BN31:BN34)</f>
        <v>330</v>
      </c>
      <c r="BO30" s="47">
        <f t="shared" ref="BO30:BP30" si="65">SUM(BO31:BO46)</f>
        <v>0</v>
      </c>
      <c r="BP30" s="47">
        <f t="shared" si="65"/>
        <v>0</v>
      </c>
      <c r="BQ30" s="47">
        <f t="shared" ref="BQ30" si="66">BN30+BO30-BP30</f>
        <v>330</v>
      </c>
      <c r="BS30" s="29" t="s">
        <v>33</v>
      </c>
      <c r="BT30" s="30">
        <v>2240</v>
      </c>
      <c r="BU30" s="47">
        <f>SUM(BU31:BU34)</f>
        <v>330</v>
      </c>
      <c r="BV30" s="47">
        <f t="shared" ref="BV30:BW30" si="67">SUM(BV31:BV46)</f>
        <v>0</v>
      </c>
      <c r="BW30" s="47">
        <f t="shared" si="67"/>
        <v>0</v>
      </c>
      <c r="BX30" s="47">
        <f t="shared" ref="BX30" si="68">BU30+BV30-BW30</f>
        <v>330</v>
      </c>
      <c r="BZ30" s="29" t="s">
        <v>33</v>
      </c>
      <c r="CA30" s="30">
        <v>2240</v>
      </c>
      <c r="CB30" s="47">
        <f>SUM(CB31:CB34)</f>
        <v>330</v>
      </c>
      <c r="CC30" s="47">
        <f t="shared" ref="CC30:CD30" si="69">SUM(CC31:CC46)</f>
        <v>0</v>
      </c>
      <c r="CD30" s="47">
        <f t="shared" si="69"/>
        <v>0</v>
      </c>
      <c r="CE30" s="47">
        <f t="shared" ref="CE30" si="70">CB30+CC30-CD30</f>
        <v>330</v>
      </c>
    </row>
    <row r="31" spans="1:84" s="27" customFormat="1" ht="15.75" customHeight="1" thickBot="1">
      <c r="A31" s="21" t="s">
        <v>133</v>
      </c>
      <c r="B31" s="16">
        <v>2240</v>
      </c>
      <c r="C31" s="49">
        <v>168</v>
      </c>
      <c r="D31" s="49"/>
      <c r="E31" s="49"/>
      <c r="F31" s="45">
        <f>C31+D31-E31</f>
        <v>168</v>
      </c>
      <c r="H31" s="21" t="s">
        <v>133</v>
      </c>
      <c r="I31" s="16">
        <v>2240</v>
      </c>
      <c r="J31" s="50">
        <f t="shared" si="24"/>
        <v>168</v>
      </c>
      <c r="K31" s="49"/>
      <c r="L31" s="49"/>
      <c r="M31" s="45">
        <f>J31+K31-L31</f>
        <v>168</v>
      </c>
      <c r="O31" s="21" t="s">
        <v>133</v>
      </c>
      <c r="P31" s="16">
        <v>2240</v>
      </c>
      <c r="Q31" s="50">
        <f t="shared" si="25"/>
        <v>168</v>
      </c>
      <c r="R31" s="49"/>
      <c r="S31" s="49"/>
      <c r="T31" s="45">
        <f>Q31+R31-S31</f>
        <v>168</v>
      </c>
      <c r="V31" s="21" t="s">
        <v>133</v>
      </c>
      <c r="W31" s="16">
        <v>2240</v>
      </c>
      <c r="X31" s="50">
        <f t="shared" si="26"/>
        <v>168</v>
      </c>
      <c r="Y31" s="49"/>
      <c r="Z31" s="49"/>
      <c r="AA31" s="45">
        <f>X31+Y31-Z31</f>
        <v>168</v>
      </c>
      <c r="AC31" s="21" t="s">
        <v>133</v>
      </c>
      <c r="AD31" s="16">
        <v>2240</v>
      </c>
      <c r="AE31" s="50">
        <f t="shared" si="27"/>
        <v>168</v>
      </c>
      <c r="AF31" s="49"/>
      <c r="AG31" s="49">
        <v>168</v>
      </c>
      <c r="AH31" s="45">
        <f>AE31+AF31-AG31</f>
        <v>0</v>
      </c>
      <c r="AJ31" s="21" t="s">
        <v>133</v>
      </c>
      <c r="AK31" s="16">
        <v>2240</v>
      </c>
      <c r="AL31" s="50">
        <f t="shared" si="28"/>
        <v>0</v>
      </c>
      <c r="AM31" s="49"/>
      <c r="AN31" s="49"/>
      <c r="AO31" s="45">
        <f>AL31+AM31-AN31</f>
        <v>0</v>
      </c>
      <c r="AQ31" s="21" t="s">
        <v>133</v>
      </c>
      <c r="AR31" s="16">
        <v>2240</v>
      </c>
      <c r="AS31" s="50">
        <f t="shared" si="29"/>
        <v>0</v>
      </c>
      <c r="AT31" s="49"/>
      <c r="AU31" s="49"/>
      <c r="AV31" s="45">
        <f>AS31+AT31-AU31</f>
        <v>0</v>
      </c>
      <c r="AX31" s="21" t="s">
        <v>133</v>
      </c>
      <c r="AY31" s="16">
        <v>2240</v>
      </c>
      <c r="AZ31" s="50">
        <f t="shared" si="30"/>
        <v>0</v>
      </c>
      <c r="BA31" s="49"/>
      <c r="BB31" s="49"/>
      <c r="BC31" s="45">
        <f>AZ31+BA31-BB31</f>
        <v>0</v>
      </c>
      <c r="BE31" s="21" t="s">
        <v>133</v>
      </c>
      <c r="BF31" s="16">
        <v>2240</v>
      </c>
      <c r="BG31" s="50">
        <f t="shared" si="31"/>
        <v>0</v>
      </c>
      <c r="BH31" s="49"/>
      <c r="BI31" s="49"/>
      <c r="BJ31" s="45">
        <f>BG31+BH31-BI31</f>
        <v>0</v>
      </c>
      <c r="BL31" s="21" t="s">
        <v>133</v>
      </c>
      <c r="BM31" s="16">
        <v>2240</v>
      </c>
      <c r="BN31" s="50">
        <f t="shared" si="32"/>
        <v>0</v>
      </c>
      <c r="BO31" s="49"/>
      <c r="BP31" s="49"/>
      <c r="BQ31" s="45">
        <f>BN31+BO31-BP31</f>
        <v>0</v>
      </c>
      <c r="BS31" s="21" t="s">
        <v>133</v>
      </c>
      <c r="BT31" s="16">
        <v>2240</v>
      </c>
      <c r="BU31" s="50">
        <f t="shared" si="33"/>
        <v>0</v>
      </c>
      <c r="BV31" s="49"/>
      <c r="BW31" s="49"/>
      <c r="BX31" s="45">
        <f>BU31+BV31-BW31</f>
        <v>0</v>
      </c>
      <c r="BZ31" s="21" t="s">
        <v>133</v>
      </c>
      <c r="CA31" s="16">
        <v>2240</v>
      </c>
      <c r="CB31" s="50">
        <f t="shared" si="34"/>
        <v>0</v>
      </c>
      <c r="CC31" s="49"/>
      <c r="CD31" s="49"/>
      <c r="CE31" s="45">
        <f>CB31+CC31-CD31</f>
        <v>0</v>
      </c>
    </row>
    <row r="32" spans="1:84" s="27" customFormat="1" ht="15.75" customHeight="1" thickBot="1">
      <c r="A32" s="21" t="s">
        <v>45</v>
      </c>
      <c r="B32" s="16">
        <v>2240</v>
      </c>
      <c r="C32" s="49">
        <v>160</v>
      </c>
      <c r="D32" s="49"/>
      <c r="E32" s="49"/>
      <c r="F32" s="45">
        <f t="shared" ref="F32:F35" si="71">C32+D32-E32</f>
        <v>160</v>
      </c>
      <c r="H32" s="21" t="s">
        <v>45</v>
      </c>
      <c r="I32" s="16">
        <v>2240</v>
      </c>
      <c r="J32" s="50">
        <f t="shared" si="24"/>
        <v>160</v>
      </c>
      <c r="K32" s="49"/>
      <c r="L32" s="49"/>
      <c r="M32" s="45">
        <f t="shared" ref="M32:M35" si="72">J32+K32-L32</f>
        <v>160</v>
      </c>
      <c r="O32" s="21" t="s">
        <v>45</v>
      </c>
      <c r="P32" s="16">
        <v>2240</v>
      </c>
      <c r="Q32" s="50">
        <f t="shared" si="25"/>
        <v>160</v>
      </c>
      <c r="R32" s="49"/>
      <c r="S32" s="49"/>
      <c r="T32" s="45">
        <f t="shared" ref="T32:T35" si="73">Q32+R32-S32</f>
        <v>160</v>
      </c>
      <c r="V32" s="21" t="s">
        <v>45</v>
      </c>
      <c r="W32" s="16">
        <v>2240</v>
      </c>
      <c r="X32" s="50">
        <f t="shared" si="26"/>
        <v>160</v>
      </c>
      <c r="Y32" s="49"/>
      <c r="Z32" s="49"/>
      <c r="AA32" s="45">
        <f t="shared" ref="AA32:AA35" si="74">X32+Y32-Z32</f>
        <v>160</v>
      </c>
      <c r="AC32" s="21" t="s">
        <v>45</v>
      </c>
      <c r="AD32" s="16">
        <v>2240</v>
      </c>
      <c r="AE32" s="50">
        <f t="shared" si="27"/>
        <v>160</v>
      </c>
      <c r="AF32" s="49"/>
      <c r="AG32" s="49"/>
      <c r="AH32" s="45">
        <f t="shared" ref="AH32:AH35" si="75">AE32+AF32-AG32</f>
        <v>160</v>
      </c>
      <c r="AJ32" s="21" t="s">
        <v>45</v>
      </c>
      <c r="AK32" s="16">
        <v>2240</v>
      </c>
      <c r="AL32" s="50">
        <f t="shared" si="28"/>
        <v>160</v>
      </c>
      <c r="AM32" s="49"/>
      <c r="AN32" s="49"/>
      <c r="AO32" s="45">
        <f t="shared" ref="AO32:AO35" si="76">AL32+AM32-AN32</f>
        <v>160</v>
      </c>
      <c r="AQ32" s="21" t="s">
        <v>45</v>
      </c>
      <c r="AR32" s="16">
        <v>2240</v>
      </c>
      <c r="AS32" s="50">
        <f t="shared" si="29"/>
        <v>160</v>
      </c>
      <c r="AT32" s="49"/>
      <c r="AU32" s="49"/>
      <c r="AV32" s="45">
        <f t="shared" ref="AV32:AV35" si="77">AS32+AT32-AU32</f>
        <v>160</v>
      </c>
      <c r="AX32" s="21" t="s">
        <v>45</v>
      </c>
      <c r="AY32" s="16">
        <v>2240</v>
      </c>
      <c r="AZ32" s="50">
        <f t="shared" si="30"/>
        <v>160</v>
      </c>
      <c r="BA32" s="49"/>
      <c r="BB32" s="49"/>
      <c r="BC32" s="45">
        <f t="shared" ref="BC32:BC35" si="78">AZ32+BA32-BB32</f>
        <v>160</v>
      </c>
      <c r="BE32" s="21" t="s">
        <v>45</v>
      </c>
      <c r="BF32" s="16">
        <v>2240</v>
      </c>
      <c r="BG32" s="50">
        <f t="shared" si="31"/>
        <v>160</v>
      </c>
      <c r="BH32" s="49"/>
      <c r="BI32" s="49"/>
      <c r="BJ32" s="45">
        <f t="shared" ref="BJ32:BJ35" si="79">BG32+BH32-BI32</f>
        <v>160</v>
      </c>
      <c r="BL32" s="21" t="s">
        <v>45</v>
      </c>
      <c r="BM32" s="16">
        <v>2240</v>
      </c>
      <c r="BN32" s="50">
        <f t="shared" si="32"/>
        <v>160</v>
      </c>
      <c r="BO32" s="49"/>
      <c r="BP32" s="49"/>
      <c r="BQ32" s="45">
        <f t="shared" ref="BQ32:BQ35" si="80">BN32+BO32-BP32</f>
        <v>160</v>
      </c>
      <c r="BS32" s="21" t="s">
        <v>45</v>
      </c>
      <c r="BT32" s="16">
        <v>2240</v>
      </c>
      <c r="BU32" s="50">
        <f t="shared" si="33"/>
        <v>160</v>
      </c>
      <c r="BV32" s="49"/>
      <c r="BW32" s="49"/>
      <c r="BX32" s="45">
        <f t="shared" ref="BX32:BX35" si="81">BU32+BV32-BW32</f>
        <v>160</v>
      </c>
      <c r="BZ32" s="21" t="s">
        <v>45</v>
      </c>
      <c r="CA32" s="16">
        <v>2240</v>
      </c>
      <c r="CB32" s="50">
        <f t="shared" si="34"/>
        <v>160</v>
      </c>
      <c r="CC32" s="49"/>
      <c r="CD32" s="49"/>
      <c r="CE32" s="45">
        <f t="shared" ref="CE32:CE35" si="82">CB32+CC32-CD32</f>
        <v>160</v>
      </c>
    </row>
    <row r="33" spans="1:83" s="27" customFormat="1" ht="15.75" customHeight="1" thickBot="1">
      <c r="A33" s="21" t="s">
        <v>43</v>
      </c>
      <c r="B33" s="16">
        <v>2240</v>
      </c>
      <c r="C33" s="49">
        <v>170</v>
      </c>
      <c r="D33" s="49"/>
      <c r="E33" s="49"/>
      <c r="F33" s="45">
        <f t="shared" si="71"/>
        <v>170</v>
      </c>
      <c r="H33" s="21" t="s">
        <v>43</v>
      </c>
      <c r="I33" s="16">
        <v>2240</v>
      </c>
      <c r="J33" s="50">
        <f t="shared" si="24"/>
        <v>170</v>
      </c>
      <c r="K33" s="49"/>
      <c r="L33" s="49"/>
      <c r="M33" s="45">
        <f t="shared" si="72"/>
        <v>170</v>
      </c>
      <c r="O33" s="21" t="s">
        <v>43</v>
      </c>
      <c r="P33" s="16">
        <v>2240</v>
      </c>
      <c r="Q33" s="50">
        <f t="shared" si="25"/>
        <v>170</v>
      </c>
      <c r="R33" s="49"/>
      <c r="S33" s="49"/>
      <c r="T33" s="45">
        <f t="shared" si="73"/>
        <v>170</v>
      </c>
      <c r="V33" s="21" t="s">
        <v>43</v>
      </c>
      <c r="W33" s="16">
        <v>2240</v>
      </c>
      <c r="X33" s="50">
        <f t="shared" si="26"/>
        <v>170</v>
      </c>
      <c r="Y33" s="49"/>
      <c r="Z33" s="49"/>
      <c r="AA33" s="45">
        <f t="shared" si="74"/>
        <v>170</v>
      </c>
      <c r="AC33" s="21" t="s">
        <v>43</v>
      </c>
      <c r="AD33" s="16">
        <v>2240</v>
      </c>
      <c r="AE33" s="50">
        <f t="shared" si="27"/>
        <v>170</v>
      </c>
      <c r="AF33" s="49"/>
      <c r="AG33" s="49"/>
      <c r="AH33" s="45">
        <f t="shared" si="75"/>
        <v>170</v>
      </c>
      <c r="AJ33" s="21" t="s">
        <v>43</v>
      </c>
      <c r="AK33" s="16">
        <v>2240</v>
      </c>
      <c r="AL33" s="50">
        <f t="shared" si="28"/>
        <v>170</v>
      </c>
      <c r="AM33" s="49"/>
      <c r="AN33" s="49"/>
      <c r="AO33" s="45">
        <f t="shared" si="76"/>
        <v>170</v>
      </c>
      <c r="AQ33" s="21" t="s">
        <v>43</v>
      </c>
      <c r="AR33" s="16">
        <v>2240</v>
      </c>
      <c r="AS33" s="50">
        <f t="shared" si="29"/>
        <v>170</v>
      </c>
      <c r="AT33" s="49"/>
      <c r="AU33" s="49"/>
      <c r="AV33" s="45">
        <f t="shared" si="77"/>
        <v>170</v>
      </c>
      <c r="AX33" s="21" t="s">
        <v>43</v>
      </c>
      <c r="AY33" s="16">
        <v>2240</v>
      </c>
      <c r="AZ33" s="50">
        <f t="shared" si="30"/>
        <v>170</v>
      </c>
      <c r="BA33" s="49"/>
      <c r="BB33" s="49"/>
      <c r="BC33" s="45">
        <f t="shared" si="78"/>
        <v>170</v>
      </c>
      <c r="BE33" s="21" t="s">
        <v>43</v>
      </c>
      <c r="BF33" s="16">
        <v>2240</v>
      </c>
      <c r="BG33" s="50">
        <f t="shared" si="31"/>
        <v>170</v>
      </c>
      <c r="BH33" s="49"/>
      <c r="BI33" s="49"/>
      <c r="BJ33" s="45">
        <f t="shared" si="79"/>
        <v>170</v>
      </c>
      <c r="BL33" s="21" t="s">
        <v>43</v>
      </c>
      <c r="BM33" s="16">
        <v>2240</v>
      </c>
      <c r="BN33" s="50">
        <f t="shared" si="32"/>
        <v>170</v>
      </c>
      <c r="BO33" s="49"/>
      <c r="BP33" s="49"/>
      <c r="BQ33" s="45">
        <f t="shared" si="80"/>
        <v>170</v>
      </c>
      <c r="BS33" s="21" t="s">
        <v>43</v>
      </c>
      <c r="BT33" s="16">
        <v>2240</v>
      </c>
      <c r="BU33" s="50">
        <f t="shared" si="33"/>
        <v>170</v>
      </c>
      <c r="BV33" s="49"/>
      <c r="BW33" s="49"/>
      <c r="BX33" s="45">
        <f t="shared" si="81"/>
        <v>170</v>
      </c>
      <c r="BZ33" s="21" t="s">
        <v>43</v>
      </c>
      <c r="CA33" s="16">
        <v>2240</v>
      </c>
      <c r="CB33" s="50">
        <f t="shared" si="34"/>
        <v>170</v>
      </c>
      <c r="CC33" s="49"/>
      <c r="CD33" s="49"/>
      <c r="CE33" s="45">
        <f t="shared" si="82"/>
        <v>170</v>
      </c>
    </row>
    <row r="34" spans="1:83" s="27" customFormat="1" ht="15.75" customHeight="1" thickBot="1">
      <c r="A34" s="21" t="s">
        <v>34</v>
      </c>
      <c r="B34" s="16">
        <v>2240</v>
      </c>
      <c r="C34" s="41"/>
      <c r="D34" s="48"/>
      <c r="E34" s="48"/>
      <c r="F34" s="45">
        <f t="shared" si="71"/>
        <v>0</v>
      </c>
      <c r="H34" s="21" t="s">
        <v>34</v>
      </c>
      <c r="I34" s="16">
        <v>2240</v>
      </c>
      <c r="J34" s="50">
        <f t="shared" si="24"/>
        <v>0</v>
      </c>
      <c r="K34" s="48"/>
      <c r="L34" s="48"/>
      <c r="M34" s="45">
        <f t="shared" si="72"/>
        <v>0</v>
      </c>
      <c r="O34" s="21" t="s">
        <v>34</v>
      </c>
      <c r="P34" s="16">
        <v>2240</v>
      </c>
      <c r="Q34" s="50">
        <f t="shared" si="25"/>
        <v>0</v>
      </c>
      <c r="R34" s="48"/>
      <c r="S34" s="48"/>
      <c r="T34" s="45">
        <f t="shared" si="73"/>
        <v>0</v>
      </c>
      <c r="V34" s="21" t="s">
        <v>34</v>
      </c>
      <c r="W34" s="16">
        <v>2240</v>
      </c>
      <c r="X34" s="50">
        <f t="shared" si="26"/>
        <v>0</v>
      </c>
      <c r="Y34" s="48"/>
      <c r="Z34" s="48"/>
      <c r="AA34" s="45">
        <f t="shared" si="74"/>
        <v>0</v>
      </c>
      <c r="AC34" s="21" t="s">
        <v>34</v>
      </c>
      <c r="AD34" s="16">
        <v>2240</v>
      </c>
      <c r="AE34" s="50">
        <f t="shared" si="27"/>
        <v>0</v>
      </c>
      <c r="AF34" s="48"/>
      <c r="AG34" s="48"/>
      <c r="AH34" s="45">
        <f t="shared" si="75"/>
        <v>0</v>
      </c>
      <c r="AJ34" s="21" t="s">
        <v>34</v>
      </c>
      <c r="AK34" s="16">
        <v>2240</v>
      </c>
      <c r="AL34" s="50">
        <f t="shared" si="28"/>
        <v>0</v>
      </c>
      <c r="AM34" s="48"/>
      <c r="AN34" s="48"/>
      <c r="AO34" s="45">
        <f t="shared" si="76"/>
        <v>0</v>
      </c>
      <c r="AQ34" s="21" t="s">
        <v>34</v>
      </c>
      <c r="AR34" s="16">
        <v>2240</v>
      </c>
      <c r="AS34" s="50">
        <f t="shared" si="29"/>
        <v>0</v>
      </c>
      <c r="AT34" s="48"/>
      <c r="AU34" s="48"/>
      <c r="AV34" s="45">
        <f t="shared" si="77"/>
        <v>0</v>
      </c>
      <c r="AX34" s="21" t="s">
        <v>34</v>
      </c>
      <c r="AY34" s="16">
        <v>2240</v>
      </c>
      <c r="AZ34" s="50">
        <f t="shared" si="30"/>
        <v>0</v>
      </c>
      <c r="BA34" s="48"/>
      <c r="BB34" s="48"/>
      <c r="BC34" s="45">
        <f t="shared" si="78"/>
        <v>0</v>
      </c>
      <c r="BE34" s="21" t="s">
        <v>34</v>
      </c>
      <c r="BF34" s="16">
        <v>2240</v>
      </c>
      <c r="BG34" s="50">
        <f t="shared" si="31"/>
        <v>0</v>
      </c>
      <c r="BH34" s="48"/>
      <c r="BI34" s="48"/>
      <c r="BJ34" s="45">
        <f t="shared" si="79"/>
        <v>0</v>
      </c>
      <c r="BL34" s="21" t="s">
        <v>34</v>
      </c>
      <c r="BM34" s="16">
        <v>2240</v>
      </c>
      <c r="BN34" s="50">
        <f t="shared" si="32"/>
        <v>0</v>
      </c>
      <c r="BO34" s="48"/>
      <c r="BP34" s="48"/>
      <c r="BQ34" s="45">
        <f t="shared" si="80"/>
        <v>0</v>
      </c>
      <c r="BS34" s="21" t="s">
        <v>34</v>
      </c>
      <c r="BT34" s="16">
        <v>2240</v>
      </c>
      <c r="BU34" s="50">
        <f t="shared" si="33"/>
        <v>0</v>
      </c>
      <c r="BV34" s="48"/>
      <c r="BW34" s="48"/>
      <c r="BX34" s="45">
        <f t="shared" si="81"/>
        <v>0</v>
      </c>
      <c r="BZ34" s="21" t="s">
        <v>34</v>
      </c>
      <c r="CA34" s="16">
        <v>2240</v>
      </c>
      <c r="CB34" s="50">
        <f t="shared" si="34"/>
        <v>0</v>
      </c>
      <c r="CC34" s="48"/>
      <c r="CD34" s="48"/>
      <c r="CE34" s="45">
        <f t="shared" si="82"/>
        <v>0</v>
      </c>
    </row>
    <row r="35" spans="1:83" s="112" customFormat="1" ht="15.75" customHeight="1" thickBot="1">
      <c r="A35" s="29" t="s">
        <v>50</v>
      </c>
      <c r="B35" s="30">
        <v>2270</v>
      </c>
      <c r="C35" s="47">
        <f>SUM(C36:C39)</f>
        <v>0</v>
      </c>
      <c r="D35" s="47">
        <f>SUM(D36:D40)</f>
        <v>0</v>
      </c>
      <c r="E35" s="47">
        <f>SUM(E36:E40)</f>
        <v>0</v>
      </c>
      <c r="F35" s="47">
        <f t="shared" si="71"/>
        <v>0</v>
      </c>
      <c r="H35" s="29" t="s">
        <v>50</v>
      </c>
      <c r="I35" s="30">
        <v>2270</v>
      </c>
      <c r="J35" s="47">
        <f>SUM(J36:J39)</f>
        <v>0</v>
      </c>
      <c r="K35" s="47">
        <f>SUM(K36:K40)</f>
        <v>0</v>
      </c>
      <c r="L35" s="47">
        <f>SUM(L36:L40)</f>
        <v>0</v>
      </c>
      <c r="M35" s="47">
        <f t="shared" si="72"/>
        <v>0</v>
      </c>
      <c r="O35" s="29" t="s">
        <v>50</v>
      </c>
      <c r="P35" s="30">
        <v>2270</v>
      </c>
      <c r="Q35" s="47">
        <f>SUM(Q36:Q39)</f>
        <v>0</v>
      </c>
      <c r="R35" s="47">
        <f>SUM(R36:R40)</f>
        <v>0</v>
      </c>
      <c r="S35" s="47">
        <f>SUM(S36:S40)</f>
        <v>0</v>
      </c>
      <c r="T35" s="47">
        <f t="shared" si="73"/>
        <v>0</v>
      </c>
      <c r="V35" s="29" t="s">
        <v>50</v>
      </c>
      <c r="W35" s="30">
        <v>2270</v>
      </c>
      <c r="X35" s="47">
        <f>SUM(X36:X39)</f>
        <v>0</v>
      </c>
      <c r="Y35" s="47">
        <f>SUM(Y36:Y40)</f>
        <v>0</v>
      </c>
      <c r="Z35" s="47">
        <f>SUM(Z36:Z40)</f>
        <v>0</v>
      </c>
      <c r="AA35" s="47">
        <f t="shared" si="74"/>
        <v>0</v>
      </c>
      <c r="AC35" s="29" t="s">
        <v>50</v>
      </c>
      <c r="AD35" s="30">
        <v>2270</v>
      </c>
      <c r="AE35" s="47">
        <f>SUM(AE36:AE39)</f>
        <v>0</v>
      </c>
      <c r="AF35" s="47">
        <f>SUM(AF36:AF40)</f>
        <v>0</v>
      </c>
      <c r="AG35" s="47">
        <f>SUM(AG36:AG40)</f>
        <v>0</v>
      </c>
      <c r="AH35" s="47">
        <f t="shared" si="75"/>
        <v>0</v>
      </c>
      <c r="AJ35" s="29" t="s">
        <v>50</v>
      </c>
      <c r="AK35" s="30">
        <v>2270</v>
      </c>
      <c r="AL35" s="47">
        <f>SUM(AL36:AL39)</f>
        <v>0</v>
      </c>
      <c r="AM35" s="47">
        <f>SUM(AM36:AM40)</f>
        <v>0</v>
      </c>
      <c r="AN35" s="120">
        <f>SUM(AN36:AN40)</f>
        <v>0</v>
      </c>
      <c r="AO35" s="47">
        <f t="shared" si="76"/>
        <v>0</v>
      </c>
      <c r="AQ35" s="29" t="s">
        <v>50</v>
      </c>
      <c r="AR35" s="30">
        <v>2270</v>
      </c>
      <c r="AS35" s="47">
        <f>SUM(AS36:AS39)</f>
        <v>0</v>
      </c>
      <c r="AT35" s="47">
        <f>SUM(AT36:AT40)</f>
        <v>0</v>
      </c>
      <c r="AU35" s="47">
        <f>SUM(AU36:AU40)</f>
        <v>0</v>
      </c>
      <c r="AV35" s="47">
        <f t="shared" si="77"/>
        <v>0</v>
      </c>
      <c r="AX35" s="29" t="s">
        <v>50</v>
      </c>
      <c r="AY35" s="30">
        <v>2270</v>
      </c>
      <c r="AZ35" s="47">
        <f>SUM(AZ36:AZ39)</f>
        <v>0</v>
      </c>
      <c r="BA35" s="47">
        <f>SUM(BA36:BA40)</f>
        <v>0</v>
      </c>
      <c r="BB35" s="47">
        <f>SUM(BB36:BB40)</f>
        <v>0</v>
      </c>
      <c r="BC35" s="47">
        <f t="shared" si="78"/>
        <v>0</v>
      </c>
      <c r="BE35" s="29" t="s">
        <v>50</v>
      </c>
      <c r="BF35" s="30">
        <v>2270</v>
      </c>
      <c r="BG35" s="47">
        <f>SUM(BG36:BG39)</f>
        <v>0</v>
      </c>
      <c r="BH35" s="47">
        <f>SUM(BH36:BH40)</f>
        <v>0</v>
      </c>
      <c r="BI35" s="47">
        <f>SUM(BI36:BI40)</f>
        <v>0</v>
      </c>
      <c r="BJ35" s="47">
        <f t="shared" si="79"/>
        <v>0</v>
      </c>
      <c r="BL35" s="29" t="s">
        <v>50</v>
      </c>
      <c r="BM35" s="30">
        <v>2270</v>
      </c>
      <c r="BN35" s="47">
        <f>SUM(BN36:BN39)</f>
        <v>0</v>
      </c>
      <c r="BO35" s="47">
        <f>SUM(BO36:BO40)</f>
        <v>0</v>
      </c>
      <c r="BP35" s="47">
        <f>SUM(BP36:BP40)</f>
        <v>0</v>
      </c>
      <c r="BQ35" s="47">
        <f t="shared" si="80"/>
        <v>0</v>
      </c>
      <c r="BS35" s="29" t="s">
        <v>50</v>
      </c>
      <c r="BT35" s="30">
        <v>2270</v>
      </c>
      <c r="BU35" s="47">
        <f>SUM(BU36:BU39)</f>
        <v>0</v>
      </c>
      <c r="BV35" s="47">
        <f>SUM(BV36:BV40)</f>
        <v>0</v>
      </c>
      <c r="BW35" s="47">
        <f>SUM(BW36:BW40)</f>
        <v>0</v>
      </c>
      <c r="BX35" s="47">
        <f t="shared" si="81"/>
        <v>0</v>
      </c>
      <c r="BZ35" s="29" t="s">
        <v>50</v>
      </c>
      <c r="CA35" s="30">
        <v>2270</v>
      </c>
      <c r="CB35" s="47">
        <f>SUM(CB36:CB39)</f>
        <v>0</v>
      </c>
      <c r="CC35" s="47">
        <f>SUM(CC36:CC40)</f>
        <v>0</v>
      </c>
      <c r="CD35" s="47">
        <f>SUM(CD36:CD40)</f>
        <v>0</v>
      </c>
      <c r="CE35" s="47">
        <f t="shared" si="82"/>
        <v>0</v>
      </c>
    </row>
    <row r="36" spans="1:83" s="27" customFormat="1" ht="15.75" customHeight="1" thickBot="1">
      <c r="A36" s="21" t="s">
        <v>38</v>
      </c>
      <c r="B36" s="16">
        <v>2271</v>
      </c>
      <c r="C36" s="50"/>
      <c r="D36" s="50"/>
      <c r="E36" s="50"/>
      <c r="F36" s="45">
        <f t="shared" ref="F36:F46" si="83">C36+D36-E36</f>
        <v>0</v>
      </c>
      <c r="H36" s="21" t="s">
        <v>38</v>
      </c>
      <c r="I36" s="16">
        <v>2271</v>
      </c>
      <c r="J36" s="50">
        <f t="shared" si="24"/>
        <v>0</v>
      </c>
      <c r="K36" s="50"/>
      <c r="L36" s="50"/>
      <c r="M36" s="45">
        <f t="shared" ref="M36:M46" si="84">J36+K36-L36</f>
        <v>0</v>
      </c>
      <c r="O36" s="21" t="s">
        <v>38</v>
      </c>
      <c r="P36" s="16">
        <v>2271</v>
      </c>
      <c r="Q36" s="50">
        <f t="shared" si="25"/>
        <v>0</v>
      </c>
      <c r="R36" s="50"/>
      <c r="S36" s="50"/>
      <c r="T36" s="45">
        <f t="shared" ref="T36:T46" si="85">Q36+R36-S36</f>
        <v>0</v>
      </c>
      <c r="V36" s="21" t="s">
        <v>38</v>
      </c>
      <c r="W36" s="16">
        <v>2271</v>
      </c>
      <c r="X36" s="50">
        <f t="shared" si="26"/>
        <v>0</v>
      </c>
      <c r="Y36" s="50"/>
      <c r="Z36" s="50"/>
      <c r="AA36" s="45">
        <f t="shared" ref="AA36:AA46" si="86">X36+Y36-Z36</f>
        <v>0</v>
      </c>
      <c r="AC36" s="21" t="s">
        <v>38</v>
      </c>
      <c r="AD36" s="16">
        <v>2271</v>
      </c>
      <c r="AE36" s="50">
        <f t="shared" si="27"/>
        <v>0</v>
      </c>
      <c r="AF36" s="50"/>
      <c r="AG36" s="50"/>
      <c r="AH36" s="45">
        <f t="shared" ref="AH36:AH46" si="87">AE36+AF36-AG36</f>
        <v>0</v>
      </c>
      <c r="AJ36" s="21" t="s">
        <v>38</v>
      </c>
      <c r="AK36" s="16">
        <v>2271</v>
      </c>
      <c r="AL36" s="50">
        <f t="shared" si="28"/>
        <v>0</v>
      </c>
      <c r="AM36" s="50"/>
      <c r="AN36" s="119"/>
      <c r="AO36" s="45">
        <f t="shared" ref="AO36:AO46" si="88">AL36+AM36-AN36</f>
        <v>0</v>
      </c>
      <c r="AQ36" s="21" t="s">
        <v>38</v>
      </c>
      <c r="AR36" s="16">
        <v>2271</v>
      </c>
      <c r="AS36" s="50">
        <f t="shared" si="29"/>
        <v>0</v>
      </c>
      <c r="AT36" s="50"/>
      <c r="AU36" s="50"/>
      <c r="AV36" s="45">
        <f t="shared" ref="AV36:AV46" si="89">AS36+AT36-AU36</f>
        <v>0</v>
      </c>
      <c r="AX36" s="21" t="s">
        <v>38</v>
      </c>
      <c r="AY36" s="16">
        <v>2271</v>
      </c>
      <c r="AZ36" s="50">
        <f t="shared" si="30"/>
        <v>0</v>
      </c>
      <c r="BA36" s="50"/>
      <c r="BB36" s="50"/>
      <c r="BC36" s="45">
        <f t="shared" ref="BC36:BC46" si="90">AZ36+BA36-BB36</f>
        <v>0</v>
      </c>
      <c r="BE36" s="21" t="s">
        <v>38</v>
      </c>
      <c r="BF36" s="16">
        <v>2271</v>
      </c>
      <c r="BG36" s="50">
        <f t="shared" si="31"/>
        <v>0</v>
      </c>
      <c r="BH36" s="50"/>
      <c r="BI36" s="50"/>
      <c r="BJ36" s="45">
        <f t="shared" ref="BJ36:BJ46" si="91">BG36+BH36-BI36</f>
        <v>0</v>
      </c>
      <c r="BL36" s="21" t="s">
        <v>38</v>
      </c>
      <c r="BM36" s="16">
        <v>2271</v>
      </c>
      <c r="BN36" s="50">
        <f t="shared" si="32"/>
        <v>0</v>
      </c>
      <c r="BO36" s="50"/>
      <c r="BP36" s="50"/>
      <c r="BQ36" s="45">
        <f t="shared" ref="BQ36:BQ46" si="92">BN36+BO36-BP36</f>
        <v>0</v>
      </c>
      <c r="BS36" s="21" t="s">
        <v>38</v>
      </c>
      <c r="BT36" s="16">
        <v>2271</v>
      </c>
      <c r="BU36" s="50">
        <f t="shared" si="33"/>
        <v>0</v>
      </c>
      <c r="BV36" s="50"/>
      <c r="BW36" s="50"/>
      <c r="BX36" s="45">
        <f t="shared" ref="BX36:BX46" si="93">BU36+BV36-BW36</f>
        <v>0</v>
      </c>
      <c r="BZ36" s="21" t="s">
        <v>38</v>
      </c>
      <c r="CA36" s="16">
        <v>2271</v>
      </c>
      <c r="CB36" s="50">
        <f t="shared" si="34"/>
        <v>0</v>
      </c>
      <c r="CC36" s="50"/>
      <c r="CD36" s="50"/>
      <c r="CE36" s="45">
        <f t="shared" ref="CE36:CE46" si="94">CB36+CC36-CD36</f>
        <v>0</v>
      </c>
    </row>
    <row r="37" spans="1:83" s="27" customFormat="1" ht="15.75" customHeight="1" thickBot="1">
      <c r="A37" s="21" t="s">
        <v>39</v>
      </c>
      <c r="B37" s="16">
        <v>2272</v>
      </c>
      <c r="C37" s="50"/>
      <c r="D37" s="50"/>
      <c r="E37" s="50"/>
      <c r="F37" s="45">
        <f t="shared" si="83"/>
        <v>0</v>
      </c>
      <c r="H37" s="21" t="s">
        <v>39</v>
      </c>
      <c r="I37" s="16">
        <v>2272</v>
      </c>
      <c r="J37" s="50">
        <f t="shared" si="24"/>
        <v>0</v>
      </c>
      <c r="K37" s="50"/>
      <c r="L37" s="50"/>
      <c r="M37" s="45">
        <f t="shared" si="84"/>
        <v>0</v>
      </c>
      <c r="O37" s="21" t="s">
        <v>39</v>
      </c>
      <c r="P37" s="16">
        <v>2272</v>
      </c>
      <c r="Q37" s="50">
        <f t="shared" si="25"/>
        <v>0</v>
      </c>
      <c r="R37" s="50"/>
      <c r="S37" s="50"/>
      <c r="T37" s="45">
        <f t="shared" si="85"/>
        <v>0</v>
      </c>
      <c r="V37" s="21" t="s">
        <v>39</v>
      </c>
      <c r="W37" s="16">
        <v>2272</v>
      </c>
      <c r="X37" s="50">
        <f t="shared" si="26"/>
        <v>0</v>
      </c>
      <c r="Y37" s="50"/>
      <c r="Z37" s="50"/>
      <c r="AA37" s="45">
        <f t="shared" si="86"/>
        <v>0</v>
      </c>
      <c r="AC37" s="21" t="s">
        <v>39</v>
      </c>
      <c r="AD37" s="16">
        <v>2272</v>
      </c>
      <c r="AE37" s="50">
        <f t="shared" si="27"/>
        <v>0</v>
      </c>
      <c r="AF37" s="50"/>
      <c r="AG37" s="50"/>
      <c r="AH37" s="45">
        <f t="shared" si="87"/>
        <v>0</v>
      </c>
      <c r="AJ37" s="21" t="s">
        <v>39</v>
      </c>
      <c r="AK37" s="16">
        <v>2272</v>
      </c>
      <c r="AL37" s="50">
        <f t="shared" si="28"/>
        <v>0</v>
      </c>
      <c r="AM37" s="50"/>
      <c r="AN37" s="119"/>
      <c r="AO37" s="45">
        <f t="shared" si="88"/>
        <v>0</v>
      </c>
      <c r="AQ37" s="21" t="s">
        <v>39</v>
      </c>
      <c r="AR37" s="16">
        <v>2272</v>
      </c>
      <c r="AS37" s="50">
        <f t="shared" si="29"/>
        <v>0</v>
      </c>
      <c r="AT37" s="50"/>
      <c r="AU37" s="50"/>
      <c r="AV37" s="45">
        <f t="shared" si="89"/>
        <v>0</v>
      </c>
      <c r="AX37" s="21" t="s">
        <v>39</v>
      </c>
      <c r="AY37" s="16">
        <v>2272</v>
      </c>
      <c r="AZ37" s="50">
        <f t="shared" si="30"/>
        <v>0</v>
      </c>
      <c r="BA37" s="50"/>
      <c r="BB37" s="50"/>
      <c r="BC37" s="45">
        <f t="shared" si="90"/>
        <v>0</v>
      </c>
      <c r="BE37" s="21" t="s">
        <v>39</v>
      </c>
      <c r="BF37" s="16">
        <v>2272</v>
      </c>
      <c r="BG37" s="50">
        <f t="shared" si="31"/>
        <v>0</v>
      </c>
      <c r="BH37" s="50"/>
      <c r="BI37" s="50"/>
      <c r="BJ37" s="45">
        <f t="shared" si="91"/>
        <v>0</v>
      </c>
      <c r="BL37" s="21" t="s">
        <v>39</v>
      </c>
      <c r="BM37" s="16">
        <v>2272</v>
      </c>
      <c r="BN37" s="50">
        <f t="shared" si="32"/>
        <v>0</v>
      </c>
      <c r="BO37" s="50"/>
      <c r="BP37" s="50"/>
      <c r="BQ37" s="45">
        <f t="shared" si="92"/>
        <v>0</v>
      </c>
      <c r="BS37" s="21" t="s">
        <v>39</v>
      </c>
      <c r="BT37" s="16">
        <v>2272</v>
      </c>
      <c r="BU37" s="50">
        <f t="shared" si="33"/>
        <v>0</v>
      </c>
      <c r="BV37" s="50"/>
      <c r="BW37" s="50"/>
      <c r="BX37" s="45">
        <f t="shared" si="93"/>
        <v>0</v>
      </c>
      <c r="BZ37" s="21" t="s">
        <v>39</v>
      </c>
      <c r="CA37" s="16">
        <v>2272</v>
      </c>
      <c r="CB37" s="50">
        <f t="shared" si="34"/>
        <v>0</v>
      </c>
      <c r="CC37" s="50"/>
      <c r="CD37" s="50"/>
      <c r="CE37" s="45">
        <f t="shared" si="94"/>
        <v>0</v>
      </c>
    </row>
    <row r="38" spans="1:83" s="27" customFormat="1" ht="15.75" customHeight="1" thickBot="1">
      <c r="A38" s="21" t="s">
        <v>40</v>
      </c>
      <c r="B38" s="16">
        <v>2273</v>
      </c>
      <c r="C38" s="50"/>
      <c r="D38" s="50"/>
      <c r="E38" s="50"/>
      <c r="F38" s="45">
        <f t="shared" si="83"/>
        <v>0</v>
      </c>
      <c r="H38" s="21" t="s">
        <v>40</v>
      </c>
      <c r="I38" s="16">
        <v>2273</v>
      </c>
      <c r="J38" s="50">
        <f t="shared" si="24"/>
        <v>0</v>
      </c>
      <c r="K38" s="50"/>
      <c r="L38" s="50"/>
      <c r="M38" s="45">
        <f t="shared" si="84"/>
        <v>0</v>
      </c>
      <c r="O38" s="21" t="s">
        <v>40</v>
      </c>
      <c r="P38" s="16">
        <v>2273</v>
      </c>
      <c r="Q38" s="50">
        <f t="shared" si="25"/>
        <v>0</v>
      </c>
      <c r="R38" s="50"/>
      <c r="S38" s="50"/>
      <c r="T38" s="45">
        <f t="shared" si="85"/>
        <v>0</v>
      </c>
      <c r="V38" s="21" t="s">
        <v>40</v>
      </c>
      <c r="W38" s="16">
        <v>2273</v>
      </c>
      <c r="X38" s="50">
        <f t="shared" si="26"/>
        <v>0</v>
      </c>
      <c r="Y38" s="50"/>
      <c r="Z38" s="50"/>
      <c r="AA38" s="45">
        <f t="shared" si="86"/>
        <v>0</v>
      </c>
      <c r="AC38" s="21" t="s">
        <v>40</v>
      </c>
      <c r="AD38" s="16">
        <v>2273</v>
      </c>
      <c r="AE38" s="50">
        <f t="shared" si="27"/>
        <v>0</v>
      </c>
      <c r="AF38" s="50"/>
      <c r="AG38" s="50"/>
      <c r="AH38" s="45">
        <f t="shared" si="87"/>
        <v>0</v>
      </c>
      <c r="AJ38" s="21" t="s">
        <v>40</v>
      </c>
      <c r="AK38" s="16">
        <v>2273</v>
      </c>
      <c r="AL38" s="50">
        <f t="shared" si="28"/>
        <v>0</v>
      </c>
      <c r="AM38" s="50"/>
      <c r="AN38" s="119"/>
      <c r="AO38" s="45">
        <f t="shared" si="88"/>
        <v>0</v>
      </c>
      <c r="AQ38" s="21" t="s">
        <v>40</v>
      </c>
      <c r="AR38" s="16">
        <v>2273</v>
      </c>
      <c r="AS38" s="50">
        <f t="shared" si="29"/>
        <v>0</v>
      </c>
      <c r="AT38" s="50"/>
      <c r="AU38" s="50"/>
      <c r="AV38" s="45">
        <f t="shared" si="89"/>
        <v>0</v>
      </c>
      <c r="AX38" s="21" t="s">
        <v>40</v>
      </c>
      <c r="AY38" s="16">
        <v>2273</v>
      </c>
      <c r="AZ38" s="50">
        <f t="shared" si="30"/>
        <v>0</v>
      </c>
      <c r="BA38" s="50"/>
      <c r="BB38" s="50"/>
      <c r="BC38" s="45">
        <f t="shared" si="90"/>
        <v>0</v>
      </c>
      <c r="BE38" s="21" t="s">
        <v>40</v>
      </c>
      <c r="BF38" s="16">
        <v>2273</v>
      </c>
      <c r="BG38" s="50">
        <f t="shared" si="31"/>
        <v>0</v>
      </c>
      <c r="BH38" s="50"/>
      <c r="BI38" s="50"/>
      <c r="BJ38" s="45">
        <f t="shared" si="91"/>
        <v>0</v>
      </c>
      <c r="BL38" s="21" t="s">
        <v>40</v>
      </c>
      <c r="BM38" s="16">
        <v>2273</v>
      </c>
      <c r="BN38" s="50">
        <f t="shared" si="32"/>
        <v>0</v>
      </c>
      <c r="BO38" s="50"/>
      <c r="BP38" s="50"/>
      <c r="BQ38" s="45">
        <f t="shared" si="92"/>
        <v>0</v>
      </c>
      <c r="BS38" s="21" t="s">
        <v>40</v>
      </c>
      <c r="BT38" s="16">
        <v>2273</v>
      </c>
      <c r="BU38" s="50">
        <f t="shared" si="33"/>
        <v>0</v>
      </c>
      <c r="BV38" s="50"/>
      <c r="BW38" s="50"/>
      <c r="BX38" s="45">
        <f t="shared" si="93"/>
        <v>0</v>
      </c>
      <c r="BZ38" s="21" t="s">
        <v>40</v>
      </c>
      <c r="CA38" s="16">
        <v>2273</v>
      </c>
      <c r="CB38" s="50">
        <f t="shared" si="34"/>
        <v>0</v>
      </c>
      <c r="CC38" s="50"/>
      <c r="CD38" s="50"/>
      <c r="CE38" s="45">
        <f t="shared" si="94"/>
        <v>0</v>
      </c>
    </row>
    <row r="39" spans="1:83" s="27" customFormat="1" ht="15.75" customHeight="1" thickBot="1">
      <c r="A39" s="21" t="s">
        <v>42</v>
      </c>
      <c r="B39" s="16">
        <v>2274</v>
      </c>
      <c r="C39" s="50"/>
      <c r="D39" s="50"/>
      <c r="E39" s="50"/>
      <c r="F39" s="45">
        <f t="shared" si="83"/>
        <v>0</v>
      </c>
      <c r="H39" s="21" t="s">
        <v>42</v>
      </c>
      <c r="I39" s="16">
        <v>2274</v>
      </c>
      <c r="J39" s="50">
        <f t="shared" si="24"/>
        <v>0</v>
      </c>
      <c r="K39" s="50"/>
      <c r="L39" s="50"/>
      <c r="M39" s="45">
        <f t="shared" si="84"/>
        <v>0</v>
      </c>
      <c r="O39" s="21" t="s">
        <v>42</v>
      </c>
      <c r="P39" s="16">
        <v>2274</v>
      </c>
      <c r="Q39" s="50">
        <f t="shared" si="25"/>
        <v>0</v>
      </c>
      <c r="R39" s="50"/>
      <c r="S39" s="50"/>
      <c r="T39" s="45">
        <f t="shared" si="85"/>
        <v>0</v>
      </c>
      <c r="V39" s="21" t="s">
        <v>42</v>
      </c>
      <c r="W39" s="16">
        <v>2274</v>
      </c>
      <c r="X39" s="50">
        <f t="shared" si="26"/>
        <v>0</v>
      </c>
      <c r="Y39" s="50"/>
      <c r="Z39" s="50"/>
      <c r="AA39" s="45">
        <f t="shared" si="86"/>
        <v>0</v>
      </c>
      <c r="AC39" s="21" t="s">
        <v>42</v>
      </c>
      <c r="AD39" s="16">
        <v>2274</v>
      </c>
      <c r="AE39" s="50">
        <f t="shared" si="27"/>
        <v>0</v>
      </c>
      <c r="AF39" s="50"/>
      <c r="AG39" s="50"/>
      <c r="AH39" s="45">
        <f t="shared" si="87"/>
        <v>0</v>
      </c>
      <c r="AJ39" s="21" t="s">
        <v>42</v>
      </c>
      <c r="AK39" s="16">
        <v>2274</v>
      </c>
      <c r="AL39" s="50">
        <f t="shared" si="28"/>
        <v>0</v>
      </c>
      <c r="AM39" s="50"/>
      <c r="AN39" s="119"/>
      <c r="AO39" s="45">
        <f t="shared" si="88"/>
        <v>0</v>
      </c>
      <c r="AQ39" s="21" t="s">
        <v>42</v>
      </c>
      <c r="AR39" s="16">
        <v>2274</v>
      </c>
      <c r="AS39" s="50">
        <f t="shared" si="29"/>
        <v>0</v>
      </c>
      <c r="AT39" s="50"/>
      <c r="AU39" s="50"/>
      <c r="AV39" s="45">
        <f t="shared" si="89"/>
        <v>0</v>
      </c>
      <c r="AX39" s="21" t="s">
        <v>42</v>
      </c>
      <c r="AY39" s="16">
        <v>2274</v>
      </c>
      <c r="AZ39" s="50">
        <f t="shared" si="30"/>
        <v>0</v>
      </c>
      <c r="BA39" s="50"/>
      <c r="BB39" s="50"/>
      <c r="BC39" s="45">
        <f t="shared" si="90"/>
        <v>0</v>
      </c>
      <c r="BE39" s="21" t="s">
        <v>42</v>
      </c>
      <c r="BF39" s="16">
        <v>2274</v>
      </c>
      <c r="BG39" s="50">
        <f t="shared" si="31"/>
        <v>0</v>
      </c>
      <c r="BH39" s="50"/>
      <c r="BI39" s="50"/>
      <c r="BJ39" s="45">
        <f t="shared" si="91"/>
        <v>0</v>
      </c>
      <c r="BL39" s="21" t="s">
        <v>42</v>
      </c>
      <c r="BM39" s="16">
        <v>2274</v>
      </c>
      <c r="BN39" s="50">
        <f t="shared" si="32"/>
        <v>0</v>
      </c>
      <c r="BO39" s="50"/>
      <c r="BP39" s="50"/>
      <c r="BQ39" s="45">
        <f t="shared" si="92"/>
        <v>0</v>
      </c>
      <c r="BS39" s="21" t="s">
        <v>42</v>
      </c>
      <c r="BT39" s="16">
        <v>2274</v>
      </c>
      <c r="BU39" s="50">
        <f t="shared" si="33"/>
        <v>0</v>
      </c>
      <c r="BV39" s="50"/>
      <c r="BW39" s="50"/>
      <c r="BX39" s="45">
        <f t="shared" si="93"/>
        <v>0</v>
      </c>
      <c r="BZ39" s="21" t="s">
        <v>42</v>
      </c>
      <c r="CA39" s="16">
        <v>2274</v>
      </c>
      <c r="CB39" s="50">
        <f t="shared" si="34"/>
        <v>0</v>
      </c>
      <c r="CC39" s="50"/>
      <c r="CD39" s="50"/>
      <c r="CE39" s="45">
        <f t="shared" si="94"/>
        <v>0</v>
      </c>
    </row>
    <row r="40" spans="1:83" s="108" customFormat="1" ht="15.75" customHeight="1" thickBot="1">
      <c r="A40" s="109" t="s">
        <v>44</v>
      </c>
      <c r="B40" s="110">
        <v>2700</v>
      </c>
      <c r="C40" s="111">
        <f>C41</f>
        <v>0</v>
      </c>
      <c r="D40" s="111">
        <f t="shared" ref="D40:E40" si="95">D41</f>
        <v>0</v>
      </c>
      <c r="E40" s="111">
        <f t="shared" si="95"/>
        <v>0</v>
      </c>
      <c r="F40" s="107">
        <f>C40+D40-E40</f>
        <v>0</v>
      </c>
      <c r="H40" s="109" t="s">
        <v>44</v>
      </c>
      <c r="I40" s="110">
        <v>2700</v>
      </c>
      <c r="J40" s="111">
        <f>J41</f>
        <v>0</v>
      </c>
      <c r="K40" s="111">
        <f t="shared" ref="K40:L40" si="96">K41</f>
        <v>0</v>
      </c>
      <c r="L40" s="111">
        <f t="shared" si="96"/>
        <v>0</v>
      </c>
      <c r="M40" s="107">
        <f>J40+K40-L40</f>
        <v>0</v>
      </c>
      <c r="O40" s="109" t="s">
        <v>44</v>
      </c>
      <c r="P40" s="110">
        <v>2700</v>
      </c>
      <c r="Q40" s="111">
        <f>Q41</f>
        <v>0</v>
      </c>
      <c r="R40" s="111">
        <f t="shared" ref="R40:S40" si="97">R41</f>
        <v>0</v>
      </c>
      <c r="S40" s="111">
        <f t="shared" si="97"/>
        <v>0</v>
      </c>
      <c r="T40" s="107">
        <f>Q40+R40-S40</f>
        <v>0</v>
      </c>
      <c r="V40" s="109" t="s">
        <v>44</v>
      </c>
      <c r="W40" s="110">
        <v>2700</v>
      </c>
      <c r="X40" s="111">
        <f>X41</f>
        <v>0</v>
      </c>
      <c r="Y40" s="111">
        <f t="shared" ref="Y40:Z40" si="98">Y41</f>
        <v>0</v>
      </c>
      <c r="Z40" s="111">
        <f t="shared" si="98"/>
        <v>0</v>
      </c>
      <c r="AA40" s="107">
        <f>X40+Y40-Z40</f>
        <v>0</v>
      </c>
      <c r="AC40" s="109" t="s">
        <v>44</v>
      </c>
      <c r="AD40" s="110">
        <v>2700</v>
      </c>
      <c r="AE40" s="111">
        <f>AE41</f>
        <v>0</v>
      </c>
      <c r="AF40" s="111">
        <f t="shared" ref="AF40:AG40" si="99">AF41</f>
        <v>0</v>
      </c>
      <c r="AG40" s="111">
        <f t="shared" si="99"/>
        <v>0</v>
      </c>
      <c r="AH40" s="107">
        <f>AE40+AF40-AG40</f>
        <v>0</v>
      </c>
      <c r="AJ40" s="109" t="s">
        <v>44</v>
      </c>
      <c r="AK40" s="110">
        <v>2700</v>
      </c>
      <c r="AL40" s="111">
        <f>AL41</f>
        <v>0</v>
      </c>
      <c r="AM40" s="111">
        <f t="shared" ref="AM40:AN40" si="100">AM41</f>
        <v>0</v>
      </c>
      <c r="AN40" s="111">
        <f t="shared" si="100"/>
        <v>0</v>
      </c>
      <c r="AO40" s="107">
        <f>AL40+AM40-AN40</f>
        <v>0</v>
      </c>
      <c r="AQ40" s="109" t="s">
        <v>44</v>
      </c>
      <c r="AR40" s="110">
        <v>2700</v>
      </c>
      <c r="AS40" s="111">
        <f>AS41</f>
        <v>0</v>
      </c>
      <c r="AT40" s="111">
        <f t="shared" ref="AT40:AU40" si="101">AT41</f>
        <v>0</v>
      </c>
      <c r="AU40" s="111">
        <f t="shared" si="101"/>
        <v>0</v>
      </c>
      <c r="AV40" s="107">
        <f>AS40+AT40-AU40</f>
        <v>0</v>
      </c>
      <c r="AX40" s="109" t="s">
        <v>44</v>
      </c>
      <c r="AY40" s="110">
        <v>2700</v>
      </c>
      <c r="AZ40" s="111">
        <f>AZ41</f>
        <v>0</v>
      </c>
      <c r="BA40" s="111">
        <f t="shared" ref="BA40:BB40" si="102">BA41</f>
        <v>0</v>
      </c>
      <c r="BB40" s="111">
        <f t="shared" si="102"/>
        <v>0</v>
      </c>
      <c r="BC40" s="107">
        <f>AZ40+BA40-BB40</f>
        <v>0</v>
      </c>
      <c r="BE40" s="109" t="s">
        <v>44</v>
      </c>
      <c r="BF40" s="110">
        <v>2700</v>
      </c>
      <c r="BG40" s="111">
        <f>BG41</f>
        <v>0</v>
      </c>
      <c r="BH40" s="111">
        <f t="shared" ref="BH40:BI40" si="103">BH41</f>
        <v>0</v>
      </c>
      <c r="BI40" s="111">
        <f t="shared" si="103"/>
        <v>0</v>
      </c>
      <c r="BJ40" s="107">
        <f>BG40+BH40-BI40</f>
        <v>0</v>
      </c>
      <c r="BL40" s="109" t="s">
        <v>44</v>
      </c>
      <c r="BM40" s="110">
        <v>2700</v>
      </c>
      <c r="BN40" s="111">
        <f>BN41</f>
        <v>0</v>
      </c>
      <c r="BO40" s="111">
        <f t="shared" ref="BO40:BP40" si="104">BO41</f>
        <v>0</v>
      </c>
      <c r="BP40" s="111">
        <f t="shared" si="104"/>
        <v>0</v>
      </c>
      <c r="BQ40" s="107">
        <f>BN40+BO40-BP40</f>
        <v>0</v>
      </c>
      <c r="BS40" s="109" t="s">
        <v>44</v>
      </c>
      <c r="BT40" s="110">
        <v>2700</v>
      </c>
      <c r="BU40" s="111">
        <f>BU41</f>
        <v>0</v>
      </c>
      <c r="BV40" s="111">
        <f t="shared" ref="BV40:BW40" si="105">BV41</f>
        <v>0</v>
      </c>
      <c r="BW40" s="111">
        <f t="shared" si="105"/>
        <v>0</v>
      </c>
      <c r="BX40" s="107">
        <f>BU40+BV40-BW40</f>
        <v>0</v>
      </c>
      <c r="BZ40" s="109" t="s">
        <v>44</v>
      </c>
      <c r="CA40" s="110">
        <v>2700</v>
      </c>
      <c r="CB40" s="111">
        <f>CB41</f>
        <v>0</v>
      </c>
      <c r="CC40" s="111">
        <f t="shared" ref="CC40:CD40" si="106">CC41</f>
        <v>0</v>
      </c>
      <c r="CD40" s="111">
        <f t="shared" si="106"/>
        <v>0</v>
      </c>
      <c r="CE40" s="107">
        <f>CB40+CC40-CD40</f>
        <v>0</v>
      </c>
    </row>
    <row r="41" spans="1:83" s="27" customFormat="1" ht="15.75" customHeight="1" thickBot="1">
      <c r="A41" s="21" t="s">
        <v>46</v>
      </c>
      <c r="B41" s="16">
        <v>2730</v>
      </c>
      <c r="C41" s="50"/>
      <c r="D41" s="50"/>
      <c r="E41" s="50"/>
      <c r="F41" s="45">
        <f t="shared" si="83"/>
        <v>0</v>
      </c>
      <c r="H41" s="21" t="s">
        <v>46</v>
      </c>
      <c r="I41" s="16">
        <v>2730</v>
      </c>
      <c r="J41" s="50">
        <f t="shared" si="24"/>
        <v>0</v>
      </c>
      <c r="K41" s="50"/>
      <c r="L41" s="50"/>
      <c r="M41" s="45">
        <f t="shared" si="84"/>
        <v>0</v>
      </c>
      <c r="O41" s="21" t="s">
        <v>46</v>
      </c>
      <c r="P41" s="16">
        <v>2730</v>
      </c>
      <c r="Q41" s="50">
        <f t="shared" si="25"/>
        <v>0</v>
      </c>
      <c r="R41" s="50"/>
      <c r="S41" s="50"/>
      <c r="T41" s="45">
        <f t="shared" si="85"/>
        <v>0</v>
      </c>
      <c r="V41" s="21" t="s">
        <v>46</v>
      </c>
      <c r="W41" s="16">
        <v>2730</v>
      </c>
      <c r="X41" s="50">
        <f t="shared" si="26"/>
        <v>0</v>
      </c>
      <c r="Y41" s="50"/>
      <c r="Z41" s="50"/>
      <c r="AA41" s="45">
        <f t="shared" si="86"/>
        <v>0</v>
      </c>
      <c r="AC41" s="21" t="s">
        <v>46</v>
      </c>
      <c r="AD41" s="16">
        <v>2730</v>
      </c>
      <c r="AE41" s="50">
        <f t="shared" si="27"/>
        <v>0</v>
      </c>
      <c r="AF41" s="50"/>
      <c r="AG41" s="50"/>
      <c r="AH41" s="45">
        <f t="shared" si="87"/>
        <v>0</v>
      </c>
      <c r="AJ41" s="21" t="s">
        <v>46</v>
      </c>
      <c r="AK41" s="16">
        <v>2730</v>
      </c>
      <c r="AL41" s="50">
        <f t="shared" si="28"/>
        <v>0</v>
      </c>
      <c r="AM41" s="50"/>
      <c r="AN41" s="50"/>
      <c r="AO41" s="45">
        <f t="shared" si="88"/>
        <v>0</v>
      </c>
      <c r="AQ41" s="21" t="s">
        <v>46</v>
      </c>
      <c r="AR41" s="16">
        <v>2730</v>
      </c>
      <c r="AS41" s="50">
        <f t="shared" si="29"/>
        <v>0</v>
      </c>
      <c r="AT41" s="50"/>
      <c r="AU41" s="50"/>
      <c r="AV41" s="45">
        <f t="shared" si="89"/>
        <v>0</v>
      </c>
      <c r="AX41" s="21" t="s">
        <v>46</v>
      </c>
      <c r="AY41" s="16">
        <v>2730</v>
      </c>
      <c r="AZ41" s="50">
        <f t="shared" si="30"/>
        <v>0</v>
      </c>
      <c r="BA41" s="50"/>
      <c r="BB41" s="50"/>
      <c r="BC41" s="45">
        <f t="shared" si="90"/>
        <v>0</v>
      </c>
      <c r="BE41" s="21" t="s">
        <v>46</v>
      </c>
      <c r="BF41" s="16">
        <v>2730</v>
      </c>
      <c r="BG41" s="50">
        <f t="shared" si="31"/>
        <v>0</v>
      </c>
      <c r="BH41" s="50"/>
      <c r="BI41" s="50"/>
      <c r="BJ41" s="45">
        <f t="shared" si="91"/>
        <v>0</v>
      </c>
      <c r="BL41" s="21" t="s">
        <v>46</v>
      </c>
      <c r="BM41" s="16">
        <v>2730</v>
      </c>
      <c r="BN41" s="50">
        <f t="shared" si="32"/>
        <v>0</v>
      </c>
      <c r="BO41" s="50"/>
      <c r="BP41" s="50"/>
      <c r="BQ41" s="45">
        <f t="shared" si="92"/>
        <v>0</v>
      </c>
      <c r="BS41" s="21" t="s">
        <v>46</v>
      </c>
      <c r="BT41" s="16">
        <v>2730</v>
      </c>
      <c r="BU41" s="50">
        <f t="shared" si="33"/>
        <v>0</v>
      </c>
      <c r="BV41" s="50"/>
      <c r="BW41" s="50"/>
      <c r="BX41" s="45">
        <f t="shared" si="93"/>
        <v>0</v>
      </c>
      <c r="BZ41" s="21" t="s">
        <v>46</v>
      </c>
      <c r="CA41" s="16">
        <v>2730</v>
      </c>
      <c r="CB41" s="50">
        <f t="shared" si="34"/>
        <v>0</v>
      </c>
      <c r="CC41" s="50"/>
      <c r="CD41" s="50"/>
      <c r="CE41" s="45">
        <f t="shared" si="94"/>
        <v>0</v>
      </c>
    </row>
    <row r="42" spans="1:83" s="96" customFormat="1" ht="15.75" customHeight="1" thickBot="1">
      <c r="A42" s="97" t="s">
        <v>48</v>
      </c>
      <c r="B42" s="98">
        <v>3000</v>
      </c>
      <c r="C42" s="99">
        <f>C43</f>
        <v>0</v>
      </c>
      <c r="D42" s="99">
        <f t="shared" ref="D42:F42" si="107">D43</f>
        <v>0</v>
      </c>
      <c r="E42" s="99">
        <f t="shared" si="107"/>
        <v>0</v>
      </c>
      <c r="F42" s="99">
        <f t="shared" si="107"/>
        <v>0</v>
      </c>
      <c r="H42" s="97" t="s">
        <v>48</v>
      </c>
      <c r="I42" s="98">
        <v>3000</v>
      </c>
      <c r="J42" s="99">
        <f>J43</f>
        <v>0</v>
      </c>
      <c r="K42" s="99">
        <f t="shared" ref="K42:M42" si="108">K43</f>
        <v>0</v>
      </c>
      <c r="L42" s="99">
        <f t="shared" si="108"/>
        <v>0</v>
      </c>
      <c r="M42" s="99">
        <f t="shared" si="108"/>
        <v>0</v>
      </c>
      <c r="O42" s="97" t="s">
        <v>48</v>
      </c>
      <c r="P42" s="98">
        <v>3000</v>
      </c>
      <c r="Q42" s="99">
        <f>Q43</f>
        <v>0</v>
      </c>
      <c r="R42" s="99">
        <f t="shared" ref="R42:T42" si="109">R43</f>
        <v>0</v>
      </c>
      <c r="S42" s="99">
        <f t="shared" si="109"/>
        <v>0</v>
      </c>
      <c r="T42" s="99">
        <f t="shared" si="109"/>
        <v>0</v>
      </c>
      <c r="V42" s="97" t="s">
        <v>48</v>
      </c>
      <c r="W42" s="98">
        <v>3000</v>
      </c>
      <c r="X42" s="99">
        <f>X43</f>
        <v>0</v>
      </c>
      <c r="Y42" s="99">
        <f t="shared" ref="Y42:AA42" si="110">Y43</f>
        <v>0</v>
      </c>
      <c r="Z42" s="99">
        <f t="shared" si="110"/>
        <v>0</v>
      </c>
      <c r="AA42" s="99">
        <f t="shared" si="110"/>
        <v>0</v>
      </c>
      <c r="AC42" s="97" t="s">
        <v>48</v>
      </c>
      <c r="AD42" s="98">
        <v>3000</v>
      </c>
      <c r="AE42" s="99">
        <f>AE43</f>
        <v>0</v>
      </c>
      <c r="AF42" s="99">
        <f t="shared" ref="AF42:AH42" si="111">AF43</f>
        <v>0</v>
      </c>
      <c r="AG42" s="99">
        <f t="shared" si="111"/>
        <v>0</v>
      </c>
      <c r="AH42" s="99">
        <f t="shared" si="111"/>
        <v>0</v>
      </c>
      <c r="AJ42" s="97" t="s">
        <v>48</v>
      </c>
      <c r="AK42" s="98">
        <v>3000</v>
      </c>
      <c r="AL42" s="99">
        <f>AL43</f>
        <v>0</v>
      </c>
      <c r="AM42" s="99">
        <f t="shared" ref="AM42:AO42" si="112">AM43</f>
        <v>0</v>
      </c>
      <c r="AN42" s="99">
        <f t="shared" si="112"/>
        <v>0</v>
      </c>
      <c r="AO42" s="99">
        <f t="shared" si="112"/>
        <v>0</v>
      </c>
      <c r="AQ42" s="97" t="s">
        <v>48</v>
      </c>
      <c r="AR42" s="98">
        <v>3000</v>
      </c>
      <c r="AS42" s="99">
        <f>AS43</f>
        <v>0</v>
      </c>
      <c r="AT42" s="99">
        <f t="shared" ref="AT42:AV42" si="113">AT43</f>
        <v>0</v>
      </c>
      <c r="AU42" s="99">
        <f t="shared" si="113"/>
        <v>0</v>
      </c>
      <c r="AV42" s="99">
        <f t="shared" si="113"/>
        <v>0</v>
      </c>
      <c r="AX42" s="97" t="s">
        <v>48</v>
      </c>
      <c r="AY42" s="98">
        <v>3000</v>
      </c>
      <c r="AZ42" s="99">
        <f>AZ43</f>
        <v>0</v>
      </c>
      <c r="BA42" s="99">
        <f t="shared" ref="BA42:BC42" si="114">BA43</f>
        <v>0</v>
      </c>
      <c r="BB42" s="99">
        <f t="shared" si="114"/>
        <v>0</v>
      </c>
      <c r="BC42" s="99">
        <f t="shared" si="114"/>
        <v>0</v>
      </c>
      <c r="BE42" s="97" t="s">
        <v>48</v>
      </c>
      <c r="BF42" s="98">
        <v>3000</v>
      </c>
      <c r="BG42" s="99">
        <f>BG43</f>
        <v>0</v>
      </c>
      <c r="BH42" s="99">
        <f t="shared" ref="BH42:BJ42" si="115">BH43</f>
        <v>0</v>
      </c>
      <c r="BI42" s="99">
        <f t="shared" si="115"/>
        <v>0</v>
      </c>
      <c r="BJ42" s="99">
        <f t="shared" si="115"/>
        <v>0</v>
      </c>
      <c r="BL42" s="97" t="s">
        <v>48</v>
      </c>
      <c r="BM42" s="98">
        <v>3000</v>
      </c>
      <c r="BN42" s="99">
        <f>BN43</f>
        <v>0</v>
      </c>
      <c r="BO42" s="99">
        <f t="shared" ref="BO42:BQ42" si="116">BO43</f>
        <v>0</v>
      </c>
      <c r="BP42" s="99">
        <f t="shared" si="116"/>
        <v>0</v>
      </c>
      <c r="BQ42" s="99">
        <f t="shared" si="116"/>
        <v>0</v>
      </c>
      <c r="BS42" s="97" t="s">
        <v>48</v>
      </c>
      <c r="BT42" s="98">
        <v>3000</v>
      </c>
      <c r="BU42" s="99">
        <f>BU43</f>
        <v>0</v>
      </c>
      <c r="BV42" s="99">
        <f t="shared" ref="BV42:BX42" si="117">BV43</f>
        <v>0</v>
      </c>
      <c r="BW42" s="99">
        <f t="shared" si="117"/>
        <v>0</v>
      </c>
      <c r="BX42" s="99">
        <f t="shared" si="117"/>
        <v>0</v>
      </c>
      <c r="BZ42" s="97" t="s">
        <v>48</v>
      </c>
      <c r="CA42" s="98">
        <v>3000</v>
      </c>
      <c r="CB42" s="99">
        <f>CB43</f>
        <v>0</v>
      </c>
      <c r="CC42" s="99">
        <f t="shared" ref="CC42:CE42" si="118">CC43</f>
        <v>0</v>
      </c>
      <c r="CD42" s="99">
        <f t="shared" si="118"/>
        <v>0</v>
      </c>
      <c r="CE42" s="99">
        <f t="shared" si="118"/>
        <v>0</v>
      </c>
    </row>
    <row r="43" spans="1:83" s="112" customFormat="1" ht="15.75" customHeight="1" thickBot="1">
      <c r="A43" s="29" t="s">
        <v>51</v>
      </c>
      <c r="B43" s="30">
        <v>3100</v>
      </c>
      <c r="C43" s="61">
        <f>SUM(C44:C46)</f>
        <v>0</v>
      </c>
      <c r="D43" s="61">
        <f t="shared" ref="D43:E43" si="119">SUM(D44:D49)</f>
        <v>0</v>
      </c>
      <c r="E43" s="61">
        <f t="shared" si="119"/>
        <v>0</v>
      </c>
      <c r="F43" s="47">
        <f t="shared" ref="F43" si="120">C43+D43-E43</f>
        <v>0</v>
      </c>
      <c r="H43" s="29" t="s">
        <v>51</v>
      </c>
      <c r="I43" s="30">
        <v>3100</v>
      </c>
      <c r="J43" s="61">
        <f>SUM(J44:J46)</f>
        <v>0</v>
      </c>
      <c r="K43" s="61">
        <f t="shared" ref="K43:L43" si="121">SUM(K44:K49)</f>
        <v>0</v>
      </c>
      <c r="L43" s="61">
        <f t="shared" si="121"/>
        <v>0</v>
      </c>
      <c r="M43" s="47">
        <f t="shared" ref="M43" si="122">J43+K43-L43</f>
        <v>0</v>
      </c>
      <c r="O43" s="29" t="s">
        <v>51</v>
      </c>
      <c r="P43" s="30">
        <v>3100</v>
      </c>
      <c r="Q43" s="61">
        <f>SUM(Q44:Q46)</f>
        <v>0</v>
      </c>
      <c r="R43" s="61">
        <f t="shared" ref="R43:S43" si="123">SUM(R44:R49)</f>
        <v>0</v>
      </c>
      <c r="S43" s="61">
        <f t="shared" si="123"/>
        <v>0</v>
      </c>
      <c r="T43" s="47">
        <f t="shared" ref="T43" si="124">Q43+R43-S43</f>
        <v>0</v>
      </c>
      <c r="V43" s="29" t="s">
        <v>51</v>
      </c>
      <c r="W43" s="30">
        <v>3100</v>
      </c>
      <c r="X43" s="61">
        <f>SUM(X44:X46)</f>
        <v>0</v>
      </c>
      <c r="Y43" s="61">
        <f t="shared" ref="Y43:Z43" si="125">SUM(Y44:Y49)</f>
        <v>0</v>
      </c>
      <c r="Z43" s="61">
        <f t="shared" si="125"/>
        <v>0</v>
      </c>
      <c r="AA43" s="47">
        <f t="shared" ref="AA43" si="126">X43+Y43-Z43</f>
        <v>0</v>
      </c>
      <c r="AC43" s="29" t="s">
        <v>51</v>
      </c>
      <c r="AD43" s="30">
        <v>3100</v>
      </c>
      <c r="AE43" s="61">
        <f>SUM(AE44:AE46)</f>
        <v>0</v>
      </c>
      <c r="AF43" s="61">
        <f t="shared" ref="AF43:AG43" si="127">SUM(AF44:AF49)</f>
        <v>0</v>
      </c>
      <c r="AG43" s="61">
        <f t="shared" si="127"/>
        <v>0</v>
      </c>
      <c r="AH43" s="47">
        <f t="shared" ref="AH43" si="128">AE43+AF43-AG43</f>
        <v>0</v>
      </c>
      <c r="AJ43" s="29" t="s">
        <v>51</v>
      </c>
      <c r="AK43" s="30">
        <v>3100</v>
      </c>
      <c r="AL43" s="61">
        <f>SUM(AL44:AL46)</f>
        <v>0</v>
      </c>
      <c r="AM43" s="61">
        <f t="shared" ref="AM43:AN43" si="129">SUM(AM44:AM49)</f>
        <v>0</v>
      </c>
      <c r="AN43" s="61">
        <f t="shared" si="129"/>
        <v>0</v>
      </c>
      <c r="AO43" s="47">
        <f t="shared" ref="AO43" si="130">AL43+AM43-AN43</f>
        <v>0</v>
      </c>
      <c r="AQ43" s="29" t="s">
        <v>51</v>
      </c>
      <c r="AR43" s="30">
        <v>3100</v>
      </c>
      <c r="AS43" s="61">
        <f>SUM(AS44:AS46)</f>
        <v>0</v>
      </c>
      <c r="AT43" s="61">
        <f t="shared" ref="AT43:AU43" si="131">SUM(AT44:AT49)</f>
        <v>0</v>
      </c>
      <c r="AU43" s="61">
        <f t="shared" si="131"/>
        <v>0</v>
      </c>
      <c r="AV43" s="47">
        <f t="shared" ref="AV43" si="132">AS43+AT43-AU43</f>
        <v>0</v>
      </c>
      <c r="AX43" s="29" t="s">
        <v>51</v>
      </c>
      <c r="AY43" s="30">
        <v>3100</v>
      </c>
      <c r="AZ43" s="61">
        <f>SUM(AZ44:AZ46)</f>
        <v>0</v>
      </c>
      <c r="BA43" s="61">
        <f t="shared" ref="BA43:BB43" si="133">SUM(BA44:BA49)</f>
        <v>0</v>
      </c>
      <c r="BB43" s="61">
        <f t="shared" si="133"/>
        <v>0</v>
      </c>
      <c r="BC43" s="47">
        <f t="shared" ref="BC43" si="134">AZ43+BA43-BB43</f>
        <v>0</v>
      </c>
      <c r="BE43" s="29" t="s">
        <v>51</v>
      </c>
      <c r="BF43" s="30">
        <v>3100</v>
      </c>
      <c r="BG43" s="61">
        <f>SUM(BG44:BG46)</f>
        <v>0</v>
      </c>
      <c r="BH43" s="61">
        <f t="shared" ref="BH43:BI43" si="135">SUM(BH44:BH49)</f>
        <v>0</v>
      </c>
      <c r="BI43" s="61">
        <f t="shared" si="135"/>
        <v>0</v>
      </c>
      <c r="BJ43" s="47">
        <f t="shared" ref="BJ43" si="136">BG43+BH43-BI43</f>
        <v>0</v>
      </c>
      <c r="BL43" s="29" t="s">
        <v>51</v>
      </c>
      <c r="BM43" s="30">
        <v>3100</v>
      </c>
      <c r="BN43" s="61">
        <f>SUM(BN44:BN46)</f>
        <v>0</v>
      </c>
      <c r="BO43" s="61">
        <f t="shared" ref="BO43:BP43" si="137">SUM(BO44:BO49)</f>
        <v>0</v>
      </c>
      <c r="BP43" s="61">
        <f t="shared" si="137"/>
        <v>0</v>
      </c>
      <c r="BQ43" s="47">
        <f t="shared" ref="BQ43" si="138">BN43+BO43-BP43</f>
        <v>0</v>
      </c>
      <c r="BS43" s="29" t="s">
        <v>51</v>
      </c>
      <c r="BT43" s="30">
        <v>3100</v>
      </c>
      <c r="BU43" s="61">
        <f>SUM(BU44:BU46)</f>
        <v>0</v>
      </c>
      <c r="BV43" s="61">
        <f t="shared" ref="BV43:BW43" si="139">SUM(BV44:BV49)</f>
        <v>0</v>
      </c>
      <c r="BW43" s="61">
        <f t="shared" si="139"/>
        <v>0</v>
      </c>
      <c r="BX43" s="47">
        <f t="shared" ref="BX43" si="140">BU43+BV43-BW43</f>
        <v>0</v>
      </c>
      <c r="BZ43" s="29" t="s">
        <v>51</v>
      </c>
      <c r="CA43" s="30">
        <v>3100</v>
      </c>
      <c r="CB43" s="61">
        <f>SUM(CB44:CB46)</f>
        <v>0</v>
      </c>
      <c r="CC43" s="61">
        <f t="shared" ref="CC43:CD43" si="141">SUM(CC44:CC49)</f>
        <v>0</v>
      </c>
      <c r="CD43" s="61">
        <f t="shared" si="141"/>
        <v>0</v>
      </c>
      <c r="CE43" s="47">
        <f t="shared" ref="CE43" si="142">CB43+CC43-CD43</f>
        <v>0</v>
      </c>
    </row>
    <row r="44" spans="1:83" s="27" customFormat="1" ht="15.75" customHeight="1" thickBot="1">
      <c r="A44" s="21" t="s">
        <v>52</v>
      </c>
      <c r="B44" s="16">
        <v>3110</v>
      </c>
      <c r="C44" s="50"/>
      <c r="D44" s="50"/>
      <c r="E44" s="50"/>
      <c r="F44" s="45">
        <f t="shared" si="83"/>
        <v>0</v>
      </c>
      <c r="H44" s="21" t="s">
        <v>52</v>
      </c>
      <c r="I44" s="16">
        <v>3110</v>
      </c>
      <c r="J44" s="50">
        <f t="shared" si="24"/>
        <v>0</v>
      </c>
      <c r="K44" s="50"/>
      <c r="L44" s="50"/>
      <c r="M44" s="45">
        <f t="shared" si="84"/>
        <v>0</v>
      </c>
      <c r="O44" s="21" t="s">
        <v>52</v>
      </c>
      <c r="P44" s="16">
        <v>3110</v>
      </c>
      <c r="Q44" s="50">
        <f t="shared" si="25"/>
        <v>0</v>
      </c>
      <c r="R44" s="50"/>
      <c r="S44" s="50"/>
      <c r="T44" s="45">
        <f t="shared" si="85"/>
        <v>0</v>
      </c>
      <c r="V44" s="21" t="s">
        <v>52</v>
      </c>
      <c r="W44" s="16">
        <v>3110</v>
      </c>
      <c r="X44" s="50">
        <f t="shared" si="26"/>
        <v>0</v>
      </c>
      <c r="Y44" s="50"/>
      <c r="Z44" s="50"/>
      <c r="AA44" s="45">
        <f t="shared" si="86"/>
        <v>0</v>
      </c>
      <c r="AC44" s="21" t="s">
        <v>52</v>
      </c>
      <c r="AD44" s="16">
        <v>3110</v>
      </c>
      <c r="AE44" s="50">
        <f t="shared" si="27"/>
        <v>0</v>
      </c>
      <c r="AF44" s="50"/>
      <c r="AG44" s="50"/>
      <c r="AH44" s="45">
        <f t="shared" si="87"/>
        <v>0</v>
      </c>
      <c r="AJ44" s="21" t="s">
        <v>52</v>
      </c>
      <c r="AK44" s="16">
        <v>3110</v>
      </c>
      <c r="AL44" s="50">
        <f t="shared" si="28"/>
        <v>0</v>
      </c>
      <c r="AM44" s="50"/>
      <c r="AN44" s="50"/>
      <c r="AO44" s="45">
        <f t="shared" si="88"/>
        <v>0</v>
      </c>
      <c r="AQ44" s="21" t="s">
        <v>52</v>
      </c>
      <c r="AR44" s="16">
        <v>3110</v>
      </c>
      <c r="AS44" s="50">
        <f t="shared" si="29"/>
        <v>0</v>
      </c>
      <c r="AT44" s="50"/>
      <c r="AU44" s="50"/>
      <c r="AV44" s="45">
        <f t="shared" si="89"/>
        <v>0</v>
      </c>
      <c r="AX44" s="21" t="s">
        <v>52</v>
      </c>
      <c r="AY44" s="16">
        <v>3110</v>
      </c>
      <c r="AZ44" s="50">
        <f t="shared" si="30"/>
        <v>0</v>
      </c>
      <c r="BA44" s="50"/>
      <c r="BB44" s="50"/>
      <c r="BC44" s="45">
        <f t="shared" si="90"/>
        <v>0</v>
      </c>
      <c r="BE44" s="21" t="s">
        <v>52</v>
      </c>
      <c r="BF44" s="16">
        <v>3110</v>
      </c>
      <c r="BG44" s="50">
        <f t="shared" si="31"/>
        <v>0</v>
      </c>
      <c r="BH44" s="50"/>
      <c r="BI44" s="50"/>
      <c r="BJ44" s="45">
        <f t="shared" si="91"/>
        <v>0</v>
      </c>
      <c r="BL44" s="21" t="s">
        <v>52</v>
      </c>
      <c r="BM44" s="16">
        <v>3110</v>
      </c>
      <c r="BN44" s="50">
        <f t="shared" si="32"/>
        <v>0</v>
      </c>
      <c r="BO44" s="50"/>
      <c r="BP44" s="50"/>
      <c r="BQ44" s="45">
        <f t="shared" si="92"/>
        <v>0</v>
      </c>
      <c r="BS44" s="21" t="s">
        <v>52</v>
      </c>
      <c r="BT44" s="16">
        <v>3110</v>
      </c>
      <c r="BU44" s="50">
        <f t="shared" si="33"/>
        <v>0</v>
      </c>
      <c r="BV44" s="50"/>
      <c r="BW44" s="50"/>
      <c r="BX44" s="45">
        <f t="shared" si="93"/>
        <v>0</v>
      </c>
      <c r="BZ44" s="21" t="s">
        <v>52</v>
      </c>
      <c r="CA44" s="16">
        <v>3110</v>
      </c>
      <c r="CB44" s="50">
        <f t="shared" si="34"/>
        <v>0</v>
      </c>
      <c r="CC44" s="50"/>
      <c r="CD44" s="50"/>
      <c r="CE44" s="45">
        <f t="shared" si="94"/>
        <v>0</v>
      </c>
    </row>
    <row r="45" spans="1:83" s="27" customFormat="1" ht="25.5" customHeight="1" thickBot="1">
      <c r="A45" s="21" t="s">
        <v>53</v>
      </c>
      <c r="B45" s="16">
        <v>3120</v>
      </c>
      <c r="C45" s="50"/>
      <c r="D45" s="50"/>
      <c r="E45" s="50"/>
      <c r="F45" s="45">
        <f t="shared" si="83"/>
        <v>0</v>
      </c>
      <c r="H45" s="21" t="s">
        <v>53</v>
      </c>
      <c r="I45" s="16">
        <v>3120</v>
      </c>
      <c r="J45" s="50">
        <f t="shared" si="24"/>
        <v>0</v>
      </c>
      <c r="K45" s="50"/>
      <c r="L45" s="50"/>
      <c r="M45" s="45">
        <f t="shared" si="84"/>
        <v>0</v>
      </c>
      <c r="O45" s="21" t="s">
        <v>53</v>
      </c>
      <c r="P45" s="16">
        <v>3120</v>
      </c>
      <c r="Q45" s="50">
        <f t="shared" si="25"/>
        <v>0</v>
      </c>
      <c r="R45" s="50"/>
      <c r="S45" s="50"/>
      <c r="T45" s="45">
        <f t="shared" si="85"/>
        <v>0</v>
      </c>
      <c r="V45" s="21" t="s">
        <v>53</v>
      </c>
      <c r="W45" s="16">
        <v>3120</v>
      </c>
      <c r="X45" s="50">
        <f t="shared" si="26"/>
        <v>0</v>
      </c>
      <c r="Y45" s="50"/>
      <c r="Z45" s="50"/>
      <c r="AA45" s="45">
        <f t="shared" si="86"/>
        <v>0</v>
      </c>
      <c r="AC45" s="21" t="s">
        <v>53</v>
      </c>
      <c r="AD45" s="16">
        <v>3120</v>
      </c>
      <c r="AE45" s="50">
        <f t="shared" si="27"/>
        <v>0</v>
      </c>
      <c r="AF45" s="50"/>
      <c r="AG45" s="50"/>
      <c r="AH45" s="45">
        <f t="shared" si="87"/>
        <v>0</v>
      </c>
      <c r="AJ45" s="21" t="s">
        <v>53</v>
      </c>
      <c r="AK45" s="16">
        <v>3120</v>
      </c>
      <c r="AL45" s="50">
        <f t="shared" si="28"/>
        <v>0</v>
      </c>
      <c r="AM45" s="50"/>
      <c r="AN45" s="50"/>
      <c r="AO45" s="45">
        <f t="shared" si="88"/>
        <v>0</v>
      </c>
      <c r="AQ45" s="21" t="s">
        <v>53</v>
      </c>
      <c r="AR45" s="16">
        <v>3120</v>
      </c>
      <c r="AS45" s="50">
        <f t="shared" si="29"/>
        <v>0</v>
      </c>
      <c r="AT45" s="50"/>
      <c r="AU45" s="50"/>
      <c r="AV45" s="45">
        <f t="shared" si="89"/>
        <v>0</v>
      </c>
      <c r="AX45" s="21" t="s">
        <v>53</v>
      </c>
      <c r="AY45" s="16">
        <v>3120</v>
      </c>
      <c r="AZ45" s="50">
        <f t="shared" si="30"/>
        <v>0</v>
      </c>
      <c r="BA45" s="50"/>
      <c r="BB45" s="50"/>
      <c r="BC45" s="45">
        <f t="shared" si="90"/>
        <v>0</v>
      </c>
      <c r="BE45" s="21" t="s">
        <v>53</v>
      </c>
      <c r="BF45" s="16">
        <v>3120</v>
      </c>
      <c r="BG45" s="50">
        <f t="shared" si="31"/>
        <v>0</v>
      </c>
      <c r="BH45" s="50"/>
      <c r="BI45" s="50"/>
      <c r="BJ45" s="45">
        <f t="shared" si="91"/>
        <v>0</v>
      </c>
      <c r="BL45" s="21" t="s">
        <v>53</v>
      </c>
      <c r="BM45" s="16">
        <v>3120</v>
      </c>
      <c r="BN45" s="50">
        <f t="shared" si="32"/>
        <v>0</v>
      </c>
      <c r="BO45" s="50"/>
      <c r="BP45" s="50"/>
      <c r="BQ45" s="45">
        <f t="shared" si="92"/>
        <v>0</v>
      </c>
      <c r="BS45" s="21" t="s">
        <v>53</v>
      </c>
      <c r="BT45" s="16">
        <v>3120</v>
      </c>
      <c r="BU45" s="50">
        <f t="shared" si="33"/>
        <v>0</v>
      </c>
      <c r="BV45" s="50"/>
      <c r="BW45" s="50"/>
      <c r="BX45" s="45">
        <f t="shared" si="93"/>
        <v>0</v>
      </c>
      <c r="BZ45" s="21" t="s">
        <v>53</v>
      </c>
      <c r="CA45" s="16">
        <v>3120</v>
      </c>
      <c r="CB45" s="50">
        <f t="shared" si="34"/>
        <v>0</v>
      </c>
      <c r="CC45" s="50"/>
      <c r="CD45" s="50"/>
      <c r="CE45" s="45">
        <f t="shared" si="94"/>
        <v>0</v>
      </c>
    </row>
    <row r="46" spans="1:83" s="27" customFormat="1" ht="15.75" customHeight="1" thickBot="1">
      <c r="A46" s="21" t="s">
        <v>54</v>
      </c>
      <c r="B46" s="16">
        <v>3130</v>
      </c>
      <c r="C46" s="50"/>
      <c r="D46" s="50"/>
      <c r="E46" s="50"/>
      <c r="F46" s="45">
        <f t="shared" si="83"/>
        <v>0</v>
      </c>
      <c r="H46" s="21" t="s">
        <v>54</v>
      </c>
      <c r="I46" s="16">
        <v>3130</v>
      </c>
      <c r="J46" s="50">
        <f t="shared" si="24"/>
        <v>0</v>
      </c>
      <c r="K46" s="50"/>
      <c r="L46" s="50"/>
      <c r="M46" s="45">
        <f t="shared" si="84"/>
        <v>0</v>
      </c>
      <c r="O46" s="21" t="s">
        <v>54</v>
      </c>
      <c r="P46" s="16">
        <v>3130</v>
      </c>
      <c r="Q46" s="50">
        <f t="shared" si="25"/>
        <v>0</v>
      </c>
      <c r="R46" s="50"/>
      <c r="S46" s="50"/>
      <c r="T46" s="45">
        <f t="shared" si="85"/>
        <v>0</v>
      </c>
      <c r="V46" s="21" t="s">
        <v>54</v>
      </c>
      <c r="W46" s="16">
        <v>3130</v>
      </c>
      <c r="X46" s="50">
        <f t="shared" si="26"/>
        <v>0</v>
      </c>
      <c r="Y46" s="50"/>
      <c r="Z46" s="50"/>
      <c r="AA46" s="45">
        <f t="shared" si="86"/>
        <v>0</v>
      </c>
      <c r="AC46" s="21" t="s">
        <v>54</v>
      </c>
      <c r="AD46" s="16">
        <v>3130</v>
      </c>
      <c r="AE46" s="50">
        <f t="shared" si="27"/>
        <v>0</v>
      </c>
      <c r="AF46" s="50"/>
      <c r="AG46" s="50"/>
      <c r="AH46" s="45">
        <f t="shared" si="87"/>
        <v>0</v>
      </c>
      <c r="AJ46" s="21" t="s">
        <v>54</v>
      </c>
      <c r="AK46" s="16">
        <v>3130</v>
      </c>
      <c r="AL46" s="50">
        <f t="shared" si="28"/>
        <v>0</v>
      </c>
      <c r="AM46" s="50"/>
      <c r="AN46" s="50"/>
      <c r="AO46" s="45">
        <f t="shared" si="88"/>
        <v>0</v>
      </c>
      <c r="AQ46" s="21" t="s">
        <v>54</v>
      </c>
      <c r="AR46" s="16">
        <v>3130</v>
      </c>
      <c r="AS46" s="50">
        <f t="shared" si="29"/>
        <v>0</v>
      </c>
      <c r="AT46" s="50"/>
      <c r="AU46" s="50"/>
      <c r="AV46" s="45">
        <f t="shared" si="89"/>
        <v>0</v>
      </c>
      <c r="AX46" s="21" t="s">
        <v>54</v>
      </c>
      <c r="AY46" s="16">
        <v>3130</v>
      </c>
      <c r="AZ46" s="50">
        <f t="shared" si="30"/>
        <v>0</v>
      </c>
      <c r="BA46" s="50"/>
      <c r="BB46" s="50"/>
      <c r="BC46" s="45">
        <f t="shared" si="90"/>
        <v>0</v>
      </c>
      <c r="BE46" s="21" t="s">
        <v>54</v>
      </c>
      <c r="BF46" s="16">
        <v>3130</v>
      </c>
      <c r="BG46" s="50">
        <f t="shared" si="31"/>
        <v>0</v>
      </c>
      <c r="BH46" s="50"/>
      <c r="BI46" s="50"/>
      <c r="BJ46" s="45">
        <f t="shared" si="91"/>
        <v>0</v>
      </c>
      <c r="BL46" s="21" t="s">
        <v>54</v>
      </c>
      <c r="BM46" s="16">
        <v>3130</v>
      </c>
      <c r="BN46" s="50">
        <f t="shared" si="32"/>
        <v>0</v>
      </c>
      <c r="BO46" s="50"/>
      <c r="BP46" s="50"/>
      <c r="BQ46" s="45">
        <f t="shared" si="92"/>
        <v>0</v>
      </c>
      <c r="BS46" s="21" t="s">
        <v>54</v>
      </c>
      <c r="BT46" s="16">
        <v>3130</v>
      </c>
      <c r="BU46" s="50">
        <f t="shared" si="33"/>
        <v>0</v>
      </c>
      <c r="BV46" s="50"/>
      <c r="BW46" s="50"/>
      <c r="BX46" s="45">
        <f t="shared" si="93"/>
        <v>0</v>
      </c>
      <c r="BZ46" s="21" t="s">
        <v>54</v>
      </c>
      <c r="CA46" s="16">
        <v>3130</v>
      </c>
      <c r="CB46" s="50">
        <f t="shared" si="34"/>
        <v>0</v>
      </c>
      <c r="CC46" s="50"/>
      <c r="CD46" s="50"/>
      <c r="CE46" s="45">
        <f t="shared" si="94"/>
        <v>0</v>
      </c>
    </row>
    <row r="47" spans="1:83" s="27" customFormat="1" ht="15.75" customHeight="1">
      <c r="A47" s="18"/>
      <c r="AC47"/>
      <c r="AD47"/>
      <c r="AE47"/>
      <c r="AF47"/>
      <c r="AG47"/>
      <c r="AH47"/>
    </row>
    <row r="48" spans="1:83" s="27" customFormat="1" ht="63" customHeight="1">
      <c r="AC48"/>
      <c r="AD48"/>
      <c r="AE48"/>
      <c r="AF48"/>
      <c r="AG48"/>
      <c r="AH48"/>
    </row>
    <row r="49" spans="7:30" s="27" customFormat="1" ht="15.75" customHeight="1"/>
    <row r="50" spans="7:30" s="27" customFormat="1" ht="15.75" customHeight="1">
      <c r="G50" s="11"/>
      <c r="AB50" s="28"/>
      <c r="AC50" s="28"/>
      <c r="AD50" s="28"/>
    </row>
    <row r="51" spans="7:30" s="27" customFormat="1" ht="36" customHeight="1">
      <c r="AB51" s="28"/>
      <c r="AC51" s="28"/>
      <c r="AD51" s="28"/>
    </row>
    <row r="52" spans="7:30" s="27" customFormat="1" ht="15.75" customHeight="1">
      <c r="AB52" s="28"/>
      <c r="AC52" s="28"/>
      <c r="AD52" s="28"/>
    </row>
    <row r="53" spans="7:30" s="27" customFormat="1" ht="15.75" customHeight="1">
      <c r="AB53" s="28"/>
      <c r="AC53" s="28"/>
      <c r="AD53" s="28"/>
    </row>
    <row r="54" spans="7:30" s="32" customFormat="1" ht="15.75" hidden="1" customHeight="1"/>
    <row r="55" spans="7:30" s="32" customFormat="1" ht="15.75" hidden="1" customHeight="1"/>
    <row r="56" spans="7:30" s="32" customFormat="1" ht="15.75" hidden="1" customHeight="1"/>
    <row r="57" spans="7:30" s="32" customFormat="1" ht="15.75" hidden="1" customHeight="1"/>
    <row r="58" spans="7:30" s="27" customFormat="1" ht="15.75" customHeight="1">
      <c r="AB58" s="28"/>
      <c r="AC58" s="28"/>
      <c r="AD58" s="28"/>
    </row>
    <row r="59" spans="7:30" s="27" customFormat="1" ht="15.75" customHeight="1">
      <c r="AB59" s="28"/>
      <c r="AC59" s="28"/>
      <c r="AD59" s="28"/>
    </row>
    <row r="60" spans="7:30" s="27" customFormat="1" ht="15.75" customHeight="1">
      <c r="AB60" s="28"/>
      <c r="AC60" s="28"/>
      <c r="AD60" s="28"/>
    </row>
    <row r="61" spans="7:30" s="27" customFormat="1" ht="15.75" customHeight="1">
      <c r="AB61" s="28"/>
      <c r="AC61" s="28"/>
      <c r="AD61" s="28"/>
    </row>
    <row r="62" spans="7:30" s="27" customFormat="1" ht="15.75" customHeight="1">
      <c r="AB62" s="28"/>
      <c r="AC62" s="28"/>
      <c r="AD62" s="28"/>
    </row>
    <row r="63" spans="7:30" s="27" customFormat="1" ht="15.75" customHeight="1">
      <c r="AB63" s="28"/>
      <c r="AC63" s="28"/>
      <c r="AD63" s="28"/>
    </row>
    <row r="64" spans="7:30" s="27" customFormat="1" ht="15.75" customHeight="1">
      <c r="AB64" s="28"/>
      <c r="AC64" s="28"/>
      <c r="AD64" s="28"/>
    </row>
    <row r="65" spans="7:30" s="27" customFormat="1" ht="15.75" customHeight="1">
      <c r="AB65" s="28"/>
      <c r="AC65" s="28"/>
      <c r="AD65" s="28"/>
    </row>
    <row r="66" spans="7:30" s="27" customFormat="1" ht="15.75" customHeight="1">
      <c r="AB66" s="28"/>
      <c r="AC66" s="28"/>
      <c r="AD66" s="28"/>
    </row>
    <row r="67" spans="7:30" s="27" customFormat="1" ht="15.75" customHeight="1">
      <c r="AB67" s="28"/>
      <c r="AC67" s="28"/>
      <c r="AD67" s="28"/>
    </row>
    <row r="68" spans="7:30" s="27" customFormat="1" ht="15.75" customHeight="1">
      <c r="AB68" s="28"/>
      <c r="AC68" s="28"/>
      <c r="AD68" s="28"/>
    </row>
    <row r="69" spans="7:30" s="27" customFormat="1" ht="15.75" customHeight="1">
      <c r="AB69" s="28"/>
      <c r="AC69" s="28"/>
      <c r="AD69" s="28"/>
    </row>
    <row r="70" spans="7:30" s="27" customFormat="1" ht="15.75" customHeight="1">
      <c r="AB70" s="28"/>
      <c r="AC70" s="28"/>
      <c r="AD70" s="28"/>
    </row>
    <row r="71" spans="7:30" s="27" customFormat="1" ht="15.75" customHeight="1">
      <c r="AB71" s="28"/>
      <c r="AC71" s="28"/>
      <c r="AD71" s="28"/>
    </row>
    <row r="72" spans="7:30" s="27" customFormat="1" ht="15.75" customHeight="1">
      <c r="AB72" s="28"/>
      <c r="AC72" s="28"/>
      <c r="AD72" s="28"/>
    </row>
    <row r="73" spans="7:30" s="27" customFormat="1" ht="15.75" customHeight="1">
      <c r="AB73" s="28"/>
      <c r="AC73" s="28"/>
      <c r="AD73" s="28"/>
    </row>
    <row r="74" spans="7:30" s="27" customFormat="1" ht="25.5" customHeight="1">
      <c r="AB74" s="28"/>
      <c r="AC74" s="28"/>
      <c r="AD74" s="28"/>
    </row>
    <row r="75" spans="7:30" s="27" customFormat="1" ht="15.75" customHeight="1">
      <c r="AB75" s="28"/>
      <c r="AC75" s="28"/>
      <c r="AD75" s="28"/>
    </row>
    <row r="76" spans="7:30" s="27" customFormat="1" ht="15.75" customHeight="1"/>
    <row r="77" spans="7:30" s="27" customFormat="1" ht="42.6" customHeight="1"/>
    <row r="78" spans="7:30" s="27" customFormat="1" ht="15.75" customHeight="1">
      <c r="V78"/>
      <c r="W78"/>
      <c r="X78"/>
      <c r="Y78"/>
      <c r="Z78"/>
      <c r="AA78"/>
    </row>
    <row r="79" spans="7:30" s="28" customFormat="1" ht="15.75" customHeight="1">
      <c r="G79" s="11"/>
      <c r="V79"/>
      <c r="W79"/>
      <c r="X79"/>
      <c r="Y79"/>
      <c r="Z79"/>
      <c r="AA79"/>
    </row>
    <row r="80" spans="7:30" s="28" customFormat="1" ht="36" customHeight="1">
      <c r="V80"/>
      <c r="W80"/>
      <c r="X80"/>
      <c r="Y80"/>
      <c r="Z80"/>
      <c r="AA80"/>
    </row>
    <row r="81" spans="22:27" s="28" customFormat="1" ht="15.75" customHeight="1">
      <c r="V81"/>
      <c r="W81"/>
      <c r="X81"/>
      <c r="Y81"/>
      <c r="Z81"/>
      <c r="AA81"/>
    </row>
    <row r="82" spans="22:27" s="28" customFormat="1" ht="15.75" customHeight="1">
      <c r="V82"/>
      <c r="W82"/>
      <c r="X82"/>
      <c r="Y82"/>
      <c r="Z82"/>
      <c r="AA82"/>
    </row>
    <row r="83" spans="22:27" s="32" customFormat="1" ht="15.75" hidden="1" customHeight="1">
      <c r="V83"/>
      <c r="W83"/>
      <c r="X83"/>
      <c r="Y83"/>
      <c r="Z83"/>
      <c r="AA83"/>
    </row>
    <row r="84" spans="22:27" s="32" customFormat="1" ht="15.75" hidden="1" customHeight="1">
      <c r="V84"/>
      <c r="W84"/>
      <c r="X84"/>
      <c r="Y84"/>
      <c r="Z84"/>
      <c r="AA84"/>
    </row>
    <row r="85" spans="22:27" s="32" customFormat="1" ht="15.75" hidden="1" customHeight="1">
      <c r="V85"/>
      <c r="W85"/>
      <c r="X85"/>
      <c r="Y85"/>
      <c r="Z85"/>
      <c r="AA85"/>
    </row>
    <row r="86" spans="22:27" s="32" customFormat="1" ht="15.75" hidden="1" customHeight="1">
      <c r="V86"/>
      <c r="W86"/>
      <c r="X86"/>
      <c r="Y86"/>
      <c r="Z86"/>
      <c r="AA86"/>
    </row>
    <row r="87" spans="22:27" s="28" customFormat="1" ht="15.75" customHeight="1">
      <c r="V87"/>
      <c r="W87"/>
      <c r="X87"/>
      <c r="Y87"/>
      <c r="Z87"/>
      <c r="AA87"/>
    </row>
    <row r="88" spans="22:27" s="28" customFormat="1" ht="15.75" customHeight="1">
      <c r="V88"/>
      <c r="W88"/>
      <c r="X88"/>
      <c r="Y88"/>
      <c r="Z88"/>
      <c r="AA88"/>
    </row>
    <row r="89" spans="22:27" s="28" customFormat="1" ht="15.75" customHeight="1">
      <c r="V89"/>
      <c r="W89"/>
      <c r="X89"/>
      <c r="Y89"/>
      <c r="Z89"/>
      <c r="AA89"/>
    </row>
    <row r="90" spans="22:27" s="28" customFormat="1" ht="15.75" customHeight="1">
      <c r="V90"/>
      <c r="W90"/>
      <c r="X90"/>
      <c r="Y90"/>
      <c r="Z90"/>
      <c r="AA90"/>
    </row>
    <row r="91" spans="22:27" s="28" customFormat="1" ht="15.75" customHeight="1">
      <c r="V91"/>
      <c r="W91"/>
      <c r="X91"/>
      <c r="Y91"/>
      <c r="Z91"/>
      <c r="AA91"/>
    </row>
    <row r="92" spans="22:27" s="28" customFormat="1" ht="15.75" customHeight="1">
      <c r="V92"/>
      <c r="W92"/>
      <c r="X92"/>
      <c r="Y92"/>
      <c r="Z92"/>
      <c r="AA92"/>
    </row>
    <row r="93" spans="22:27" s="28" customFormat="1" ht="15.75" customHeight="1">
      <c r="V93"/>
      <c r="W93"/>
      <c r="X93"/>
      <c r="Y93"/>
      <c r="Z93"/>
      <c r="AA93"/>
    </row>
    <row r="94" spans="22:27" s="28" customFormat="1" ht="15.75" customHeight="1">
      <c r="V94"/>
      <c r="W94"/>
      <c r="X94"/>
      <c r="Y94"/>
      <c r="Z94"/>
      <c r="AA94"/>
    </row>
    <row r="95" spans="22:27" s="28" customFormat="1" ht="15.75" customHeight="1">
      <c r="V95"/>
      <c r="W95"/>
      <c r="X95"/>
      <c r="Y95"/>
      <c r="Z95"/>
      <c r="AA95"/>
    </row>
    <row r="96" spans="22:27" s="28" customFormat="1" ht="15.75" customHeight="1">
      <c r="V96"/>
      <c r="W96"/>
      <c r="X96"/>
      <c r="Y96"/>
      <c r="Z96"/>
      <c r="AA96"/>
    </row>
    <row r="97" spans="7:30" s="28" customFormat="1" ht="15.75" customHeight="1">
      <c r="V97"/>
      <c r="W97"/>
      <c r="X97"/>
      <c r="Y97"/>
      <c r="Z97"/>
      <c r="AA97"/>
    </row>
    <row r="98" spans="7:30" s="28" customFormat="1" ht="15.75" customHeight="1">
      <c r="V98"/>
      <c r="W98"/>
      <c r="X98"/>
      <c r="Y98"/>
      <c r="Z98"/>
      <c r="AA98"/>
    </row>
    <row r="99" spans="7:30" s="28" customFormat="1" ht="15.75" customHeight="1">
      <c r="V99"/>
      <c r="W99"/>
      <c r="X99"/>
      <c r="Y99"/>
      <c r="Z99"/>
      <c r="AA99"/>
    </row>
    <row r="100" spans="7:30" s="28" customFormat="1" ht="15.75" customHeight="1">
      <c r="V100"/>
      <c r="W100"/>
      <c r="X100"/>
      <c r="Y100"/>
      <c r="Z100"/>
      <c r="AA100"/>
    </row>
    <row r="101" spans="7:30" s="28" customFormat="1" ht="15.75" customHeight="1">
      <c r="V101"/>
      <c r="W101"/>
      <c r="X101"/>
      <c r="Y101"/>
      <c r="Z101"/>
      <c r="AA101"/>
    </row>
    <row r="102" spans="7:30" s="28" customFormat="1" ht="15.75" customHeight="1">
      <c r="V102"/>
      <c r="W102"/>
      <c r="X102"/>
      <c r="Y102"/>
      <c r="Z102"/>
      <c r="AA102"/>
    </row>
    <row r="103" spans="7:30" s="28" customFormat="1" ht="25.5" customHeight="1">
      <c r="V103"/>
      <c r="W103"/>
      <c r="X103"/>
      <c r="Y103"/>
      <c r="Z103"/>
      <c r="AA103"/>
    </row>
    <row r="104" spans="7:30" s="28" customFormat="1" ht="15.75" customHeight="1">
      <c r="V104"/>
      <c r="W104"/>
      <c r="X104"/>
      <c r="Y104"/>
      <c r="Z104"/>
      <c r="AA104"/>
    </row>
    <row r="105" spans="7:30" s="27" customFormat="1" ht="15.75" customHeight="1">
      <c r="V105"/>
      <c r="W105"/>
      <c r="X105"/>
      <c r="Y105"/>
      <c r="Z105"/>
      <c r="AA105"/>
    </row>
    <row r="106" spans="7:30" s="27" customFormat="1">
      <c r="V106"/>
      <c r="W106"/>
      <c r="X106"/>
      <c r="Y106"/>
      <c r="Z106"/>
      <c r="AA106"/>
    </row>
    <row r="107" spans="7:30" s="27" customFormat="1" ht="15.75" customHeight="1">
      <c r="V107"/>
      <c r="W107"/>
      <c r="X107"/>
      <c r="Y107"/>
      <c r="Z107"/>
      <c r="AA107"/>
    </row>
    <row r="108" spans="7:30" s="28" customFormat="1" ht="15.75" customHeight="1">
      <c r="G108" s="11"/>
      <c r="V108"/>
      <c r="W108"/>
      <c r="X108"/>
      <c r="Y108"/>
      <c r="Z108"/>
      <c r="AA108"/>
      <c r="AB108" s="27"/>
      <c r="AC108" s="27"/>
      <c r="AD108" s="27"/>
    </row>
    <row r="109" spans="7:30" s="28" customFormat="1" ht="36" customHeight="1">
      <c r="V109"/>
      <c r="W109"/>
      <c r="X109"/>
      <c r="Y109"/>
      <c r="Z109"/>
      <c r="AA109"/>
      <c r="AB109" s="27"/>
      <c r="AC109" s="27"/>
      <c r="AD109" s="27"/>
    </row>
    <row r="110" spans="7:30" s="28" customFormat="1" ht="15.75" customHeight="1">
      <c r="V110"/>
      <c r="W110"/>
      <c r="X110"/>
      <c r="Y110"/>
      <c r="Z110"/>
      <c r="AA110"/>
      <c r="AB110" s="27"/>
      <c r="AC110" s="27"/>
      <c r="AD110" s="27"/>
    </row>
    <row r="111" spans="7:30" s="28" customFormat="1" ht="15.75" customHeight="1">
      <c r="V111"/>
      <c r="W111"/>
      <c r="X111"/>
      <c r="Y111"/>
      <c r="Z111"/>
      <c r="AA111"/>
      <c r="AB111" s="27"/>
      <c r="AC111" s="27"/>
      <c r="AD111" s="27"/>
    </row>
    <row r="112" spans="7:30" s="32" customFormat="1" ht="15.75" hidden="1" customHeight="1">
      <c r="V112"/>
      <c r="W112"/>
      <c r="X112"/>
      <c r="Y112"/>
      <c r="Z112"/>
      <c r="AA112"/>
      <c r="AB112" s="27"/>
      <c r="AC112" s="27"/>
      <c r="AD112" s="27"/>
    </row>
    <row r="113" spans="22:30" s="32" customFormat="1" ht="15.75" hidden="1" customHeight="1">
      <c r="V113"/>
      <c r="W113"/>
      <c r="X113"/>
      <c r="Y113"/>
      <c r="Z113"/>
      <c r="AA113"/>
      <c r="AB113" s="27"/>
      <c r="AC113" s="27"/>
      <c r="AD113" s="27"/>
    </row>
    <row r="114" spans="22:30" s="32" customFormat="1" ht="15.75" hidden="1" customHeight="1">
      <c r="V114"/>
      <c r="W114"/>
      <c r="X114"/>
      <c r="Y114"/>
      <c r="Z114"/>
      <c r="AA114"/>
      <c r="AB114" s="27"/>
      <c r="AC114" s="27"/>
      <c r="AD114" s="27"/>
    </row>
    <row r="115" spans="22:30" s="32" customFormat="1" ht="15.75" hidden="1" customHeight="1">
      <c r="V115"/>
      <c r="W115"/>
      <c r="X115"/>
      <c r="Y115"/>
      <c r="Z115"/>
      <c r="AA115"/>
      <c r="AB115" s="27"/>
      <c r="AC115" s="27"/>
      <c r="AD115" s="27"/>
    </row>
    <row r="116" spans="22:30" s="28" customFormat="1" ht="15.75" customHeight="1">
      <c r="V116"/>
      <c r="W116"/>
      <c r="X116"/>
      <c r="Y116"/>
      <c r="Z116"/>
      <c r="AA116"/>
      <c r="AB116" s="27"/>
      <c r="AC116" s="27"/>
      <c r="AD116" s="27"/>
    </row>
    <row r="117" spans="22:30" s="28" customFormat="1" ht="15.75" customHeight="1">
      <c r="V117"/>
      <c r="W117"/>
      <c r="X117"/>
      <c r="Y117"/>
      <c r="Z117"/>
      <c r="AA117"/>
      <c r="AB117" s="27"/>
      <c r="AC117" s="27"/>
      <c r="AD117" s="27"/>
    </row>
    <row r="118" spans="22:30" s="28" customFormat="1" ht="15.75" customHeight="1">
      <c r="V118"/>
      <c r="W118"/>
      <c r="X118"/>
      <c r="Y118"/>
      <c r="Z118"/>
      <c r="AA118"/>
      <c r="AB118" s="27"/>
      <c r="AC118" s="27"/>
      <c r="AD118" s="27"/>
    </row>
    <row r="119" spans="22:30" s="28" customFormat="1" ht="15.75" customHeight="1">
      <c r="V119"/>
      <c r="W119"/>
      <c r="X119"/>
      <c r="Y119"/>
      <c r="Z119"/>
      <c r="AA119"/>
      <c r="AB119" s="27"/>
      <c r="AC119" s="27"/>
      <c r="AD119" s="27"/>
    </row>
    <row r="120" spans="22:30" s="28" customFormat="1" ht="15.75" customHeight="1">
      <c r="V120"/>
      <c r="W120"/>
      <c r="X120"/>
      <c r="Y120"/>
      <c r="Z120"/>
      <c r="AA120"/>
      <c r="AB120" s="27"/>
      <c r="AC120" s="27"/>
      <c r="AD120" s="27"/>
    </row>
    <row r="121" spans="22:30" s="28" customFormat="1" ht="15.75" customHeight="1">
      <c r="V121"/>
      <c r="W121"/>
      <c r="X121"/>
      <c r="Y121"/>
      <c r="Z121"/>
      <c r="AA121"/>
      <c r="AB121" s="27"/>
      <c r="AC121" s="27"/>
      <c r="AD121" s="27"/>
    </row>
    <row r="122" spans="22:30" s="28" customFormat="1" ht="15.75" customHeight="1">
      <c r="V122"/>
      <c r="W122"/>
      <c r="X122"/>
      <c r="Y122"/>
      <c r="Z122"/>
      <c r="AA122"/>
      <c r="AB122" s="27"/>
      <c r="AC122" s="27"/>
      <c r="AD122" s="27"/>
    </row>
    <row r="123" spans="22:30" s="28" customFormat="1" ht="15.75" customHeight="1">
      <c r="V123"/>
      <c r="W123"/>
      <c r="X123"/>
      <c r="Y123"/>
      <c r="Z123"/>
      <c r="AA123"/>
      <c r="AB123" s="27"/>
      <c r="AC123" s="27"/>
      <c r="AD123" s="27"/>
    </row>
    <row r="124" spans="22:30" s="28" customFormat="1" ht="15.75" customHeight="1">
      <c r="V124"/>
      <c r="W124"/>
      <c r="X124"/>
      <c r="Y124"/>
      <c r="Z124"/>
      <c r="AA124"/>
      <c r="AB124" s="27"/>
      <c r="AC124" s="27"/>
      <c r="AD124" s="27"/>
    </row>
    <row r="125" spans="22:30" s="28" customFormat="1" ht="15.75" customHeight="1">
      <c r="V125"/>
      <c r="W125"/>
      <c r="X125"/>
      <c r="Y125"/>
      <c r="Z125"/>
      <c r="AA125"/>
      <c r="AB125" s="27"/>
      <c r="AC125" s="27"/>
      <c r="AD125" s="27"/>
    </row>
    <row r="126" spans="22:30" s="28" customFormat="1" ht="15.75" customHeight="1">
      <c r="V126"/>
      <c r="W126"/>
      <c r="X126"/>
      <c r="Y126"/>
      <c r="Z126"/>
      <c r="AA126"/>
      <c r="AB126" s="27"/>
      <c r="AC126" s="27"/>
      <c r="AD126" s="27"/>
    </row>
    <row r="127" spans="22:30" s="28" customFormat="1" ht="15.75" customHeight="1">
      <c r="V127"/>
      <c r="W127"/>
      <c r="X127"/>
      <c r="Y127"/>
      <c r="Z127"/>
      <c r="AA127"/>
      <c r="AB127" s="27"/>
      <c r="AC127" s="27"/>
      <c r="AD127" s="27"/>
    </row>
    <row r="128" spans="22:30" s="28" customFormat="1" ht="15.75" customHeight="1">
      <c r="V128"/>
      <c r="W128"/>
      <c r="X128"/>
      <c r="Y128"/>
      <c r="Z128"/>
      <c r="AA128"/>
      <c r="AB128" s="27"/>
      <c r="AC128" s="27"/>
      <c r="AD128" s="27"/>
    </row>
    <row r="129" spans="22:30" s="28" customFormat="1" ht="15.75" customHeight="1">
      <c r="V129"/>
      <c r="W129"/>
      <c r="X129"/>
      <c r="Y129"/>
      <c r="Z129"/>
      <c r="AA129"/>
      <c r="AB129" s="27"/>
      <c r="AC129" s="27"/>
      <c r="AD129" s="27"/>
    </row>
    <row r="130" spans="22:30" s="28" customFormat="1" ht="15.75" customHeight="1">
      <c r="V130"/>
      <c r="W130"/>
      <c r="X130"/>
      <c r="Y130"/>
      <c r="Z130"/>
      <c r="AA130"/>
      <c r="AB130"/>
      <c r="AC130"/>
      <c r="AD130"/>
    </row>
    <row r="131" spans="22:30" s="28" customFormat="1" ht="15.75" customHeight="1">
      <c r="V131"/>
      <c r="W131"/>
      <c r="X131"/>
      <c r="Y131"/>
      <c r="Z131"/>
      <c r="AA131"/>
      <c r="AB131"/>
      <c r="AC131"/>
      <c r="AD131"/>
    </row>
    <row r="132" spans="22:30" s="28" customFormat="1" ht="25.5" customHeight="1">
      <c r="V132"/>
      <c r="W132"/>
      <c r="X132"/>
      <c r="Y132"/>
      <c r="Z132"/>
      <c r="AA132"/>
      <c r="AB132"/>
      <c r="AC132"/>
      <c r="AD132"/>
    </row>
    <row r="133" spans="22:30" s="28" customFormat="1" ht="15.75" customHeight="1">
      <c r="V133"/>
      <c r="W133"/>
      <c r="X133"/>
      <c r="Y133"/>
      <c r="Z133"/>
      <c r="AA133"/>
      <c r="AB133"/>
      <c r="AC133"/>
      <c r="AD133"/>
    </row>
    <row r="134" spans="22:30" s="27" customFormat="1" ht="15.75" customHeight="1">
      <c r="V134"/>
      <c r="W134"/>
      <c r="X134"/>
      <c r="Y134"/>
      <c r="Z134"/>
      <c r="AA134"/>
      <c r="AB134"/>
      <c r="AC134"/>
      <c r="AD134"/>
    </row>
    <row r="135" spans="22:30" s="27" customFormat="1">
      <c r="V135"/>
      <c r="W135"/>
      <c r="X135"/>
      <c r="Y135"/>
      <c r="Z135"/>
      <c r="AA135"/>
      <c r="AB135"/>
      <c r="AC135"/>
      <c r="AD135"/>
    </row>
    <row r="136" spans="22:30" s="27" customFormat="1" ht="20.25" customHeight="1">
      <c r="V136"/>
      <c r="W136"/>
      <c r="X136"/>
      <c r="Y136"/>
      <c r="Z136"/>
      <c r="AA136"/>
      <c r="AB136"/>
      <c r="AC136"/>
      <c r="AD136"/>
    </row>
    <row r="137" spans="22:30" s="27" customFormat="1" ht="16.149999999999999" customHeight="1">
      <c r="V137"/>
      <c r="W137"/>
      <c r="X137"/>
      <c r="Y137"/>
      <c r="Z137"/>
      <c r="AA137"/>
      <c r="AB137"/>
      <c r="AC137"/>
      <c r="AD137"/>
    </row>
    <row r="138" spans="22:30" s="27" customFormat="1" ht="48" customHeight="1">
      <c r="V138"/>
      <c r="W138"/>
      <c r="X138"/>
      <c r="Y138"/>
      <c r="Z138"/>
      <c r="AA138"/>
      <c r="AB138"/>
      <c r="AC138"/>
      <c r="AD138"/>
    </row>
    <row r="139" spans="22:30" s="27" customFormat="1" ht="15.75" customHeight="1">
      <c r="V139"/>
      <c r="W139"/>
      <c r="X139"/>
      <c r="Y139"/>
      <c r="Z139"/>
      <c r="AA139"/>
      <c r="AB139"/>
      <c r="AC139"/>
      <c r="AD139"/>
    </row>
    <row r="140" spans="22:30" s="27" customFormat="1" ht="15.75" customHeight="1">
      <c r="V140"/>
      <c r="W140"/>
      <c r="X140"/>
      <c r="Y140"/>
      <c r="Z140"/>
      <c r="AA140"/>
      <c r="AB140"/>
      <c r="AC140"/>
      <c r="AD140"/>
    </row>
    <row r="141" spans="22:30" s="27" customFormat="1" ht="50.45" customHeight="1">
      <c r="V141"/>
      <c r="W141"/>
      <c r="X141"/>
      <c r="Y141"/>
      <c r="Z141"/>
      <c r="AA141"/>
      <c r="AB141"/>
      <c r="AC141"/>
      <c r="AD141"/>
    </row>
    <row r="142" spans="22:30" s="27" customFormat="1" ht="15.75" customHeight="1">
      <c r="V142"/>
      <c r="W142"/>
      <c r="X142"/>
      <c r="Y142"/>
      <c r="Z142"/>
      <c r="AA142"/>
      <c r="AB142"/>
      <c r="AC142"/>
      <c r="AD142"/>
    </row>
    <row r="143" spans="22:30" s="27" customFormat="1" ht="15.75" customHeight="1">
      <c r="V143"/>
      <c r="W143"/>
      <c r="X143"/>
      <c r="Y143"/>
      <c r="Z143"/>
      <c r="AA143"/>
      <c r="AB143"/>
      <c r="AC143"/>
      <c r="AD143"/>
    </row>
    <row r="144" spans="22:30" s="27" customFormat="1" ht="44.45" customHeight="1">
      <c r="V144"/>
      <c r="W144"/>
      <c r="X144"/>
      <c r="Y144"/>
      <c r="Z144"/>
      <c r="AA144"/>
      <c r="AB144"/>
      <c r="AC144"/>
      <c r="AD144"/>
    </row>
    <row r="145" spans="7:30" s="27" customFormat="1" ht="15.75" customHeight="1">
      <c r="V145"/>
      <c r="W145"/>
      <c r="X145"/>
      <c r="Y145"/>
      <c r="Z145"/>
      <c r="AA145"/>
      <c r="AB145"/>
      <c r="AC145"/>
      <c r="AD145"/>
    </row>
    <row r="146" spans="7:30" s="27" customFormat="1" ht="15.75" customHeight="1">
      <c r="V146"/>
      <c r="W146"/>
      <c r="X146"/>
      <c r="Y146"/>
      <c r="Z146"/>
      <c r="AA146"/>
      <c r="AB146"/>
      <c r="AC146"/>
      <c r="AD146"/>
    </row>
    <row r="147" spans="7:30" s="27" customFormat="1" ht="46.9" customHeight="1">
      <c r="V147"/>
      <c r="W147"/>
      <c r="X147"/>
      <c r="Y147"/>
      <c r="Z147"/>
      <c r="AA147"/>
      <c r="AB147"/>
      <c r="AC147"/>
      <c r="AD147"/>
    </row>
    <row r="148" spans="7:30" s="27" customFormat="1" ht="15.75" customHeight="1">
      <c r="V148"/>
      <c r="W148"/>
      <c r="X148"/>
      <c r="Y148"/>
      <c r="Z148"/>
      <c r="AA148"/>
      <c r="AB148"/>
      <c r="AC148"/>
      <c r="AD148"/>
    </row>
    <row r="149" spans="7:30" s="27" customFormat="1" ht="15.75" customHeight="1">
      <c r="V149"/>
      <c r="W149"/>
      <c r="X149"/>
      <c r="Y149"/>
      <c r="Z149"/>
      <c r="AA149"/>
      <c r="AB149"/>
      <c r="AC149"/>
      <c r="AD149"/>
    </row>
    <row r="150" spans="7:30" s="27" customFormat="1" ht="51" customHeight="1">
      <c r="V150"/>
      <c r="W150"/>
      <c r="X150"/>
      <c r="Y150"/>
      <c r="Z150"/>
      <c r="AA150"/>
      <c r="AB150"/>
      <c r="AC150"/>
      <c r="AD150"/>
    </row>
    <row r="151" spans="7:30" s="27" customFormat="1" ht="15.75" customHeight="1">
      <c r="V151"/>
      <c r="W151"/>
      <c r="X151"/>
      <c r="Y151"/>
      <c r="Z151"/>
      <c r="AA151"/>
      <c r="AB151"/>
      <c r="AC151"/>
      <c r="AD151"/>
    </row>
    <row r="152" spans="7:30" s="27" customFormat="1" ht="15.75" customHeight="1">
      <c r="V152"/>
      <c r="W152"/>
      <c r="X152"/>
      <c r="Y152"/>
      <c r="Z152"/>
      <c r="AA152"/>
      <c r="AB152"/>
      <c r="AC152"/>
      <c r="AD152"/>
    </row>
    <row r="153" spans="7:30" s="27" customFormat="1" ht="61.15" customHeight="1">
      <c r="V153"/>
      <c r="W153"/>
      <c r="X153"/>
      <c r="Y153"/>
      <c r="Z153"/>
      <c r="AA153"/>
      <c r="AB153"/>
      <c r="AC153"/>
      <c r="AD153"/>
    </row>
    <row r="154" spans="7:30" s="27" customFormat="1" ht="15.75" customHeight="1">
      <c r="V154"/>
      <c r="W154"/>
      <c r="X154"/>
      <c r="Y154"/>
      <c r="Z154"/>
      <c r="AA154"/>
      <c r="AB154"/>
      <c r="AC154"/>
      <c r="AD154"/>
    </row>
    <row r="155" spans="7:30" s="27" customFormat="1" ht="15.75" customHeight="1">
      <c r="V155"/>
      <c r="W155"/>
      <c r="X155"/>
      <c r="Y155"/>
      <c r="Z155"/>
      <c r="AA155"/>
      <c r="AB155"/>
      <c r="AC155"/>
      <c r="AD155"/>
    </row>
    <row r="156" spans="7:30" s="27" customFormat="1" ht="61.15" customHeight="1">
      <c r="V156"/>
      <c r="W156"/>
      <c r="X156"/>
      <c r="Y156"/>
      <c r="Z156"/>
      <c r="AA156"/>
      <c r="AB156"/>
      <c r="AC156"/>
      <c r="AD156"/>
    </row>
    <row r="157" spans="7:30" s="27" customFormat="1" ht="15.75" customHeight="1">
      <c r="V157"/>
      <c r="W157"/>
      <c r="X157"/>
      <c r="Y157"/>
      <c r="Z157"/>
      <c r="AA157"/>
      <c r="AB157"/>
      <c r="AC157"/>
      <c r="AD157"/>
    </row>
    <row r="158" spans="7:30" s="27" customFormat="1" ht="15.75">
      <c r="G158" s="6"/>
      <c r="V158"/>
      <c r="W158"/>
      <c r="X158"/>
      <c r="Y158"/>
      <c r="Z158"/>
      <c r="AA158"/>
      <c r="AB158"/>
      <c r="AC158"/>
      <c r="AD158"/>
    </row>
    <row r="159" spans="7:30" ht="15.75" customHeight="1"/>
    <row r="160" spans="7:3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335"/>
  <sheetViews>
    <sheetView view="pageBreakPreview" topLeftCell="AL1" zoomScaleNormal="60" zoomScaleSheetLayoutView="100" workbookViewId="0">
      <selection activeCell="AU54" sqref="AU5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8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6" t="s">
        <v>6</v>
      </c>
      <c r="B8" s="137"/>
      <c r="C8" s="137"/>
      <c r="D8" s="137"/>
      <c r="E8" s="137"/>
      <c r="F8" s="137"/>
      <c r="G8" s="137"/>
      <c r="H8" s="136" t="s">
        <v>6</v>
      </c>
      <c r="I8" s="137"/>
      <c r="J8" s="137"/>
      <c r="K8" s="137"/>
      <c r="L8" s="137"/>
      <c r="M8" s="137"/>
      <c r="N8" s="137"/>
      <c r="O8" s="136" t="s">
        <v>6</v>
      </c>
      <c r="P8" s="137"/>
      <c r="Q8" s="137"/>
      <c r="R8" s="137"/>
      <c r="S8" s="137"/>
      <c r="T8" s="137"/>
      <c r="U8" s="137"/>
      <c r="V8" s="136" t="s">
        <v>6</v>
      </c>
      <c r="W8" s="137"/>
      <c r="X8" s="137"/>
      <c r="Y8" s="137"/>
      <c r="Z8" s="137"/>
      <c r="AA8" s="137"/>
      <c r="AB8" s="137"/>
      <c r="AC8" s="136" t="s">
        <v>6</v>
      </c>
      <c r="AD8" s="137"/>
      <c r="AE8" s="137"/>
      <c r="AF8" s="137"/>
      <c r="AG8" s="137"/>
      <c r="AH8" s="137"/>
      <c r="AI8" s="137"/>
      <c r="AJ8" s="136" t="s">
        <v>6</v>
      </c>
      <c r="AK8" s="137"/>
      <c r="AL8" s="137"/>
      <c r="AM8" s="137"/>
      <c r="AN8" s="137"/>
      <c r="AO8" s="137"/>
      <c r="AP8" s="137"/>
      <c r="AQ8" s="136" t="s">
        <v>6</v>
      </c>
      <c r="AR8" s="137"/>
      <c r="AS8" s="137"/>
      <c r="AT8" s="137"/>
      <c r="AU8" s="137"/>
      <c r="AV8" s="137"/>
      <c r="AW8" s="137"/>
      <c r="AX8" s="136" t="s">
        <v>6</v>
      </c>
      <c r="AY8" s="137"/>
      <c r="AZ8" s="137"/>
      <c r="BA8" s="137"/>
      <c r="BB8" s="137"/>
      <c r="BC8" s="137"/>
      <c r="BD8" s="137"/>
      <c r="BE8" s="136" t="s">
        <v>6</v>
      </c>
      <c r="BF8" s="137"/>
      <c r="BG8" s="137"/>
      <c r="BH8" s="137"/>
      <c r="BI8" s="137"/>
      <c r="BJ8" s="137"/>
      <c r="BK8" s="137"/>
      <c r="BL8" s="136" t="s">
        <v>6</v>
      </c>
      <c r="BM8" s="137"/>
      <c r="BN8" s="137"/>
      <c r="BO8" s="137"/>
      <c r="BP8" s="137"/>
      <c r="BQ8" s="137"/>
      <c r="BR8" s="137"/>
      <c r="BS8" s="136" t="s">
        <v>6</v>
      </c>
      <c r="BT8" s="137"/>
      <c r="BU8" s="137"/>
      <c r="BV8" s="137"/>
      <c r="BW8" s="137"/>
      <c r="BX8" s="137"/>
      <c r="BY8" s="137"/>
      <c r="BZ8" s="136" t="s">
        <v>6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111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C22+C56</f>
        <v>822806</v>
      </c>
      <c r="D21" s="102">
        <f t="shared" ref="D21:E21" si="0">D22+D56</f>
        <v>0</v>
      </c>
      <c r="E21" s="102">
        <f t="shared" si="0"/>
        <v>1569.73</v>
      </c>
      <c r="F21" s="102">
        <f>C21+D21-E21</f>
        <v>821236.27</v>
      </c>
      <c r="G21" s="103"/>
      <c r="H21" s="100" t="s">
        <v>28</v>
      </c>
      <c r="I21" s="101" t="s">
        <v>29</v>
      </c>
      <c r="J21" s="102">
        <f>J22+J56</f>
        <v>821236.27</v>
      </c>
      <c r="K21" s="102">
        <f t="shared" ref="K21:L21" si="1">K22+K56</f>
        <v>150.43</v>
      </c>
      <c r="L21" s="102">
        <f t="shared" si="1"/>
        <v>117179.5</v>
      </c>
      <c r="M21" s="102">
        <f>J21+K21-L21</f>
        <v>704207.20000000007</v>
      </c>
      <c r="O21" s="100" t="s">
        <v>28</v>
      </c>
      <c r="P21" s="101" t="s">
        <v>29</v>
      </c>
      <c r="Q21" s="102">
        <f>Q22+Q56</f>
        <v>704207.20000000007</v>
      </c>
      <c r="R21" s="102">
        <f t="shared" ref="R21:S21" si="2">R22+R56</f>
        <v>0</v>
      </c>
      <c r="S21" s="102">
        <f t="shared" si="2"/>
        <v>68558.45</v>
      </c>
      <c r="T21" s="102">
        <f>Q21+R21-S21</f>
        <v>635648.75000000012</v>
      </c>
      <c r="V21" s="100" t="s">
        <v>28</v>
      </c>
      <c r="W21" s="101" t="s">
        <v>29</v>
      </c>
      <c r="X21" s="102">
        <f>X22+X56</f>
        <v>635648.75</v>
      </c>
      <c r="Y21" s="102">
        <f t="shared" ref="Y21:Z21" si="3">Y22+Y56</f>
        <v>40000</v>
      </c>
      <c r="Z21" s="102">
        <f t="shared" si="3"/>
        <v>117559.07</v>
      </c>
      <c r="AA21" s="102">
        <f>X21+Y21-Z21</f>
        <v>558089.67999999993</v>
      </c>
      <c r="AC21" s="100" t="s">
        <v>28</v>
      </c>
      <c r="AD21" s="101" t="s">
        <v>29</v>
      </c>
      <c r="AE21" s="102">
        <f>AE22+AE56</f>
        <v>558089.67999999993</v>
      </c>
      <c r="AF21" s="102">
        <f t="shared" ref="AF21:AG21" si="4">AF22+AF56</f>
        <v>0</v>
      </c>
      <c r="AG21" s="102">
        <f t="shared" si="4"/>
        <v>72420.790000000008</v>
      </c>
      <c r="AH21" s="102">
        <f>AE21+AF21-AG21</f>
        <v>485668.8899999999</v>
      </c>
      <c r="AJ21" s="100" t="s">
        <v>28</v>
      </c>
      <c r="AK21" s="101" t="s">
        <v>29</v>
      </c>
      <c r="AL21" s="102">
        <f>AL22+AL56</f>
        <v>485668.89</v>
      </c>
      <c r="AM21" s="102">
        <f t="shared" ref="AM21:AN21" si="5">AM22+AM56</f>
        <v>0</v>
      </c>
      <c r="AN21" s="102">
        <f t="shared" si="5"/>
        <v>5849.46</v>
      </c>
      <c r="AO21" s="102">
        <f>AL21+AM21-AN21</f>
        <v>479819.43</v>
      </c>
      <c r="AQ21" s="100" t="s">
        <v>28</v>
      </c>
      <c r="AR21" s="101" t="s">
        <v>29</v>
      </c>
      <c r="AS21" s="102">
        <f>AS22+AS56</f>
        <v>479819.42999999993</v>
      </c>
      <c r="AT21" s="102">
        <f t="shared" ref="AT21:AU21" si="6">AT22+AT56</f>
        <v>0</v>
      </c>
      <c r="AU21" s="102">
        <f t="shared" si="6"/>
        <v>4226</v>
      </c>
      <c r="AV21" s="102">
        <f>AS21+AT21-AU21</f>
        <v>475593.42999999993</v>
      </c>
      <c r="AX21" s="100" t="s">
        <v>28</v>
      </c>
      <c r="AY21" s="101" t="s">
        <v>29</v>
      </c>
      <c r="AZ21" s="102">
        <f>AZ22+AZ56</f>
        <v>475593.42999999993</v>
      </c>
      <c r="BA21" s="102">
        <f t="shared" ref="BA21:BB21" si="7">BA22+BA56</f>
        <v>0</v>
      </c>
      <c r="BB21" s="102">
        <f t="shared" si="7"/>
        <v>0</v>
      </c>
      <c r="BC21" s="102">
        <f>AZ21+BA21-BB21</f>
        <v>475593.42999999993</v>
      </c>
      <c r="BE21" s="100" t="s">
        <v>28</v>
      </c>
      <c r="BF21" s="101" t="s">
        <v>29</v>
      </c>
      <c r="BG21" s="102">
        <f>BG22+BG56</f>
        <v>475593.42999999993</v>
      </c>
      <c r="BH21" s="102">
        <f t="shared" ref="BH21:BI21" si="8">BH22+BH56</f>
        <v>0</v>
      </c>
      <c r="BI21" s="102">
        <f t="shared" si="8"/>
        <v>0</v>
      </c>
      <c r="BJ21" s="102">
        <f>BG21+BH21-BI21</f>
        <v>475593.42999999993</v>
      </c>
      <c r="BL21" s="100" t="s">
        <v>28</v>
      </c>
      <c r="BM21" s="101" t="s">
        <v>29</v>
      </c>
      <c r="BN21" s="102">
        <f>BN22+BN56</f>
        <v>475593.42999999993</v>
      </c>
      <c r="BO21" s="102">
        <f t="shared" ref="BO21:BP21" si="9">BO22+BO56</f>
        <v>0</v>
      </c>
      <c r="BP21" s="102">
        <f t="shared" si="9"/>
        <v>0</v>
      </c>
      <c r="BQ21" s="102">
        <f>BN21+BO21-BP21</f>
        <v>475593.42999999993</v>
      </c>
      <c r="BS21" s="100" t="s">
        <v>28</v>
      </c>
      <c r="BT21" s="101" t="s">
        <v>29</v>
      </c>
      <c r="BU21" s="102">
        <f>BU22+BU56</f>
        <v>475593.42999999993</v>
      </c>
      <c r="BV21" s="102">
        <f t="shared" ref="BV21:BW21" si="10">BV22+BV56</f>
        <v>0</v>
      </c>
      <c r="BW21" s="102">
        <f t="shared" si="10"/>
        <v>117559.08</v>
      </c>
      <c r="BX21" s="102">
        <f>BU21+BV21-BW21</f>
        <v>358034.34999999992</v>
      </c>
      <c r="BZ21" s="100" t="s">
        <v>28</v>
      </c>
      <c r="CA21" s="101" t="s">
        <v>29</v>
      </c>
      <c r="CB21" s="102">
        <f>CB22+CB56</f>
        <v>358034.35</v>
      </c>
      <c r="CC21" s="102">
        <f t="shared" ref="CC21:CD21" si="11">CC22+CC56</f>
        <v>0</v>
      </c>
      <c r="CD21" s="102">
        <f t="shared" si="11"/>
        <v>0</v>
      </c>
      <c r="CE21" s="102">
        <f>CB21+CC21-CD21</f>
        <v>358034.35</v>
      </c>
    </row>
    <row r="22" spans="1:83" s="96" customFormat="1" ht="36" customHeight="1" thickBot="1">
      <c r="A22" s="92" t="s">
        <v>121</v>
      </c>
      <c r="B22" s="93">
        <v>2000</v>
      </c>
      <c r="C22" s="94">
        <f>C23+C54</f>
        <v>822806</v>
      </c>
      <c r="D22" s="94">
        <f t="shared" ref="D22:E22" si="12">D23+D54</f>
        <v>0</v>
      </c>
      <c r="E22" s="94">
        <f t="shared" si="12"/>
        <v>1569.73</v>
      </c>
      <c r="F22" s="95">
        <f t="shared" ref="F22:F24" si="13">C22+D22-E22</f>
        <v>821236.27</v>
      </c>
      <c r="H22" s="92" t="s">
        <v>121</v>
      </c>
      <c r="I22" s="93">
        <v>2000</v>
      </c>
      <c r="J22" s="94">
        <f>J23+J54</f>
        <v>821236.27</v>
      </c>
      <c r="K22" s="94">
        <f t="shared" ref="K22:L22" si="14">K23+K54</f>
        <v>150.43</v>
      </c>
      <c r="L22" s="94">
        <f t="shared" si="14"/>
        <v>117179.5</v>
      </c>
      <c r="M22" s="95">
        <f t="shared" ref="M22:M24" si="15">J22+K22-L22</f>
        <v>704207.20000000007</v>
      </c>
      <c r="O22" s="92" t="s">
        <v>121</v>
      </c>
      <c r="P22" s="93">
        <v>2000</v>
      </c>
      <c r="Q22" s="94">
        <f>Q23+Q54</f>
        <v>704207.20000000007</v>
      </c>
      <c r="R22" s="94">
        <f t="shared" ref="R22:S22" si="16">R23+R54</f>
        <v>0</v>
      </c>
      <c r="S22" s="94">
        <f t="shared" si="16"/>
        <v>68558.45</v>
      </c>
      <c r="T22" s="95">
        <f t="shared" ref="T22:T24" si="17">Q22+R22-S22</f>
        <v>635648.75000000012</v>
      </c>
      <c r="V22" s="92" t="s">
        <v>121</v>
      </c>
      <c r="W22" s="93">
        <v>2000</v>
      </c>
      <c r="X22" s="94">
        <f>X23+X54</f>
        <v>635648.75</v>
      </c>
      <c r="Y22" s="94">
        <f t="shared" ref="Y22:Z22" si="18">Y23+Y54</f>
        <v>30000</v>
      </c>
      <c r="Z22" s="94">
        <f t="shared" si="18"/>
        <v>117559.07</v>
      </c>
      <c r="AA22" s="95">
        <f t="shared" ref="AA22:AA24" si="19">X22+Y22-Z22</f>
        <v>548089.67999999993</v>
      </c>
      <c r="AC22" s="92" t="s">
        <v>121</v>
      </c>
      <c r="AD22" s="93">
        <v>2000</v>
      </c>
      <c r="AE22" s="94">
        <f>AE23+AE54</f>
        <v>548089.67999999993</v>
      </c>
      <c r="AF22" s="94">
        <f t="shared" ref="AF22:AG22" si="20">AF23+AF54</f>
        <v>0</v>
      </c>
      <c r="AG22" s="94">
        <f t="shared" si="20"/>
        <v>72420.790000000008</v>
      </c>
      <c r="AH22" s="95">
        <f t="shared" ref="AH22:AH24" si="21">AE22+AF22-AG22</f>
        <v>475668.8899999999</v>
      </c>
      <c r="AJ22" s="92" t="s">
        <v>121</v>
      </c>
      <c r="AK22" s="93">
        <v>2000</v>
      </c>
      <c r="AL22" s="94">
        <f>AL23+AL54</f>
        <v>475668.89</v>
      </c>
      <c r="AM22" s="94">
        <f t="shared" ref="AM22:AN22" si="22">AM23+AM54</f>
        <v>0</v>
      </c>
      <c r="AN22" s="94">
        <f t="shared" si="22"/>
        <v>5849.46</v>
      </c>
      <c r="AO22" s="95">
        <f t="shared" ref="AO22:AO24" si="23">AL22+AM22-AN22</f>
        <v>469819.43</v>
      </c>
      <c r="AQ22" s="92" t="s">
        <v>121</v>
      </c>
      <c r="AR22" s="93">
        <v>2000</v>
      </c>
      <c r="AS22" s="94">
        <f>AS23+AS54</f>
        <v>469819.42999999993</v>
      </c>
      <c r="AT22" s="94">
        <f t="shared" ref="AT22:AU22" si="24">AT23+AT54</f>
        <v>0</v>
      </c>
      <c r="AU22" s="94">
        <f t="shared" si="24"/>
        <v>4226</v>
      </c>
      <c r="AV22" s="95">
        <f t="shared" ref="AV22:AV24" si="25">AS22+AT22-AU22</f>
        <v>465593.42999999993</v>
      </c>
      <c r="AX22" s="92" t="s">
        <v>121</v>
      </c>
      <c r="AY22" s="93">
        <v>2000</v>
      </c>
      <c r="AZ22" s="94">
        <f>AZ23+AZ54</f>
        <v>465593.42999999993</v>
      </c>
      <c r="BA22" s="94">
        <f t="shared" ref="BA22:BB22" si="26">BA23+BA54</f>
        <v>0</v>
      </c>
      <c r="BB22" s="94">
        <f t="shared" si="26"/>
        <v>0</v>
      </c>
      <c r="BC22" s="95">
        <f t="shared" ref="BC22:BC24" si="27">AZ22+BA22-BB22</f>
        <v>465593.42999999993</v>
      </c>
      <c r="BE22" s="92" t="s">
        <v>121</v>
      </c>
      <c r="BF22" s="93">
        <v>2000</v>
      </c>
      <c r="BG22" s="94">
        <f>BG23+BG54</f>
        <v>465593.42999999993</v>
      </c>
      <c r="BH22" s="94">
        <f t="shared" ref="BH22:BI22" si="28">BH23+BH54</f>
        <v>0</v>
      </c>
      <c r="BI22" s="94">
        <f t="shared" si="28"/>
        <v>0</v>
      </c>
      <c r="BJ22" s="95">
        <f t="shared" ref="BJ22:BJ24" si="29">BG22+BH22-BI22</f>
        <v>465593.42999999993</v>
      </c>
      <c r="BL22" s="92" t="s">
        <v>121</v>
      </c>
      <c r="BM22" s="93">
        <v>2000</v>
      </c>
      <c r="BN22" s="94">
        <f>BN23+BN54</f>
        <v>465593.42999999993</v>
      </c>
      <c r="BO22" s="94">
        <f t="shared" ref="BO22:BP22" si="30">BO23+BO54</f>
        <v>0</v>
      </c>
      <c r="BP22" s="94">
        <f t="shared" si="30"/>
        <v>0</v>
      </c>
      <c r="BQ22" s="95">
        <f t="shared" ref="BQ22:BQ24" si="31">BN22+BO22-BP22</f>
        <v>465593.42999999993</v>
      </c>
      <c r="BS22" s="92" t="s">
        <v>121</v>
      </c>
      <c r="BT22" s="93">
        <v>2000</v>
      </c>
      <c r="BU22" s="94">
        <f>BU23+BU54</f>
        <v>465593.42999999993</v>
      </c>
      <c r="BV22" s="94">
        <f t="shared" ref="BV22:BW22" si="32">BV23+BV54</f>
        <v>0</v>
      </c>
      <c r="BW22" s="94">
        <f t="shared" si="32"/>
        <v>117559.08</v>
      </c>
      <c r="BX22" s="95">
        <f t="shared" ref="BX22:BX24" si="33">BU22+BV22-BW22</f>
        <v>348034.34999999992</v>
      </c>
      <c r="BZ22" s="92" t="s">
        <v>121</v>
      </c>
      <c r="CA22" s="93">
        <v>2000</v>
      </c>
      <c r="CB22" s="94">
        <f>CB23+CB54</f>
        <v>348034.35</v>
      </c>
      <c r="CC22" s="94">
        <f t="shared" ref="CC22:CD22" si="34">CC23+CC54</f>
        <v>0</v>
      </c>
      <c r="CD22" s="94">
        <f t="shared" si="34"/>
        <v>0</v>
      </c>
      <c r="CE22" s="95">
        <f t="shared" ref="CE22:CE24" si="35">CB22+CC22-CD22</f>
        <v>348034.35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C24+C31+C32+C48</f>
        <v>822212</v>
      </c>
      <c r="D23" s="107">
        <f t="shared" ref="D23:E23" si="36">D24+D31+D32+D48</f>
        <v>0</v>
      </c>
      <c r="E23" s="107">
        <f t="shared" si="36"/>
        <v>1569.73</v>
      </c>
      <c r="F23" s="107">
        <f t="shared" si="13"/>
        <v>820642.27</v>
      </c>
      <c r="H23" s="105" t="s">
        <v>30</v>
      </c>
      <c r="I23" s="106">
        <v>2200</v>
      </c>
      <c r="J23" s="107">
        <f>J24+J31+J32+J48</f>
        <v>820642.27</v>
      </c>
      <c r="K23" s="107">
        <f t="shared" ref="K23:L23" si="37">K24+K31+K32+K48</f>
        <v>150.43</v>
      </c>
      <c r="L23" s="107">
        <f t="shared" si="37"/>
        <v>117179.5</v>
      </c>
      <c r="M23" s="107">
        <f t="shared" si="15"/>
        <v>703613.20000000007</v>
      </c>
      <c r="O23" s="105" t="s">
        <v>30</v>
      </c>
      <c r="P23" s="106">
        <v>2200</v>
      </c>
      <c r="Q23" s="107">
        <f>Q24+Q31+Q32+Q48</f>
        <v>703613.20000000007</v>
      </c>
      <c r="R23" s="107">
        <f t="shared" ref="R23:S23" si="38">R24+R31+R32+R48</f>
        <v>0</v>
      </c>
      <c r="S23" s="107">
        <f t="shared" si="38"/>
        <v>68558.45</v>
      </c>
      <c r="T23" s="107">
        <f t="shared" si="17"/>
        <v>635054.75000000012</v>
      </c>
      <c r="V23" s="105" t="s">
        <v>30</v>
      </c>
      <c r="W23" s="106">
        <v>2200</v>
      </c>
      <c r="X23" s="107">
        <f>X24+X31+X32+X48</f>
        <v>635054.75</v>
      </c>
      <c r="Y23" s="107">
        <f t="shared" ref="Y23:Z23" si="39">Y24+Y31+Y32+Y48</f>
        <v>30000</v>
      </c>
      <c r="Z23" s="107">
        <f t="shared" si="39"/>
        <v>117559.07</v>
      </c>
      <c r="AA23" s="107">
        <f t="shared" si="19"/>
        <v>547495.67999999993</v>
      </c>
      <c r="AC23" s="105" t="s">
        <v>30</v>
      </c>
      <c r="AD23" s="106">
        <v>2200</v>
      </c>
      <c r="AE23" s="107">
        <f>AE24+AE31+AE32+AE48</f>
        <v>547495.67999999993</v>
      </c>
      <c r="AF23" s="107">
        <f t="shared" ref="AF23:AG23" si="40">AF24+AF31+AF32+AF48</f>
        <v>0</v>
      </c>
      <c r="AG23" s="107">
        <f t="shared" si="40"/>
        <v>72420.790000000008</v>
      </c>
      <c r="AH23" s="107">
        <f t="shared" si="21"/>
        <v>475074.8899999999</v>
      </c>
      <c r="AJ23" s="105" t="s">
        <v>30</v>
      </c>
      <c r="AK23" s="106">
        <v>2200</v>
      </c>
      <c r="AL23" s="107">
        <f>AL24+AL31+AL32+AL48</f>
        <v>475074.89</v>
      </c>
      <c r="AM23" s="107">
        <f t="shared" ref="AM23:AN23" si="41">AM24+AM31+AM32+AM48</f>
        <v>0</v>
      </c>
      <c r="AN23" s="107">
        <f t="shared" si="41"/>
        <v>5849.46</v>
      </c>
      <c r="AO23" s="107">
        <f t="shared" si="23"/>
        <v>469225.43</v>
      </c>
      <c r="AQ23" s="105" t="s">
        <v>30</v>
      </c>
      <c r="AR23" s="106">
        <v>2200</v>
      </c>
      <c r="AS23" s="107">
        <f>AS24+AS31+AS32+AS48</f>
        <v>469225.42999999993</v>
      </c>
      <c r="AT23" s="107">
        <f t="shared" ref="AT23:AU23" si="42">AT24+AT31+AT32+AT48</f>
        <v>0</v>
      </c>
      <c r="AU23" s="107">
        <f t="shared" si="42"/>
        <v>4226</v>
      </c>
      <c r="AV23" s="107">
        <f t="shared" si="25"/>
        <v>464999.42999999993</v>
      </c>
      <c r="AX23" s="105" t="s">
        <v>30</v>
      </c>
      <c r="AY23" s="106">
        <v>2200</v>
      </c>
      <c r="AZ23" s="107">
        <f>AZ24+AZ31+AZ32+AZ48</f>
        <v>464999.42999999993</v>
      </c>
      <c r="BA23" s="107">
        <f t="shared" ref="BA23:BB23" si="43">BA24+BA31+BA32+BA48</f>
        <v>0</v>
      </c>
      <c r="BB23" s="107">
        <f t="shared" si="43"/>
        <v>0</v>
      </c>
      <c r="BC23" s="107">
        <f t="shared" si="27"/>
        <v>464999.42999999993</v>
      </c>
      <c r="BE23" s="105" t="s">
        <v>30</v>
      </c>
      <c r="BF23" s="106">
        <v>2200</v>
      </c>
      <c r="BG23" s="107">
        <f>BG24+BG31+BG32+BG48</f>
        <v>464999.42999999993</v>
      </c>
      <c r="BH23" s="107">
        <f t="shared" ref="BH23:BI23" si="44">BH24+BH31+BH32+BH48</f>
        <v>0</v>
      </c>
      <c r="BI23" s="107">
        <f t="shared" si="44"/>
        <v>0</v>
      </c>
      <c r="BJ23" s="107">
        <f t="shared" si="29"/>
        <v>464999.42999999993</v>
      </c>
      <c r="BL23" s="105" t="s">
        <v>30</v>
      </c>
      <c r="BM23" s="106">
        <v>2200</v>
      </c>
      <c r="BN23" s="107">
        <f>BN24+BN31+BN32+BN48</f>
        <v>464999.42999999993</v>
      </c>
      <c r="BO23" s="107">
        <f t="shared" ref="BO23:BP23" si="45">BO24+BO31+BO32+BO48</f>
        <v>0</v>
      </c>
      <c r="BP23" s="107">
        <f t="shared" si="45"/>
        <v>0</v>
      </c>
      <c r="BQ23" s="107">
        <f t="shared" si="31"/>
        <v>464999.42999999993</v>
      </c>
      <c r="BS23" s="105" t="s">
        <v>30</v>
      </c>
      <c r="BT23" s="106">
        <v>2200</v>
      </c>
      <c r="BU23" s="107">
        <f>BU24+BU31+BU32+BU48</f>
        <v>464999.42999999993</v>
      </c>
      <c r="BV23" s="107">
        <f t="shared" ref="BV23:BW23" si="46">BV24+BV31+BV32+BV48</f>
        <v>0</v>
      </c>
      <c r="BW23" s="107">
        <f t="shared" si="46"/>
        <v>117559.08</v>
      </c>
      <c r="BX23" s="107">
        <f t="shared" si="33"/>
        <v>347440.34999999992</v>
      </c>
      <c r="BZ23" s="105" t="s">
        <v>30</v>
      </c>
      <c r="CA23" s="106">
        <v>2200</v>
      </c>
      <c r="CB23" s="107">
        <f>CB24+CB31+CB32+CB48</f>
        <v>347440.35</v>
      </c>
      <c r="CC23" s="107">
        <f t="shared" ref="CC23:CD23" si="47">CC24+CC31+CC32+CC48</f>
        <v>0</v>
      </c>
      <c r="CD23" s="107">
        <f t="shared" si="47"/>
        <v>0</v>
      </c>
      <c r="CE23" s="107">
        <f t="shared" si="35"/>
        <v>347440.35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6810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6810</v>
      </c>
      <c r="H24" s="37" t="s">
        <v>31</v>
      </c>
      <c r="I24" s="42">
        <v>2210</v>
      </c>
      <c r="J24" s="43">
        <f>SUM(J25:J31)</f>
        <v>6810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6810</v>
      </c>
      <c r="O24" s="37" t="s">
        <v>31</v>
      </c>
      <c r="P24" s="42">
        <v>2210</v>
      </c>
      <c r="Q24" s="43">
        <f>SUM(Q25:Q31)</f>
        <v>6810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6810</v>
      </c>
      <c r="V24" s="37" t="s">
        <v>31</v>
      </c>
      <c r="W24" s="42">
        <v>2210</v>
      </c>
      <c r="X24" s="43">
        <f>SUM(X25:X31)</f>
        <v>6810</v>
      </c>
      <c r="Y24" s="43">
        <f t="shared" ref="Y24:Z24" si="51">SUM(Y25:Y31)</f>
        <v>30000</v>
      </c>
      <c r="Z24" s="43">
        <f t="shared" si="51"/>
        <v>0</v>
      </c>
      <c r="AA24" s="47">
        <f t="shared" si="19"/>
        <v>36810</v>
      </c>
      <c r="AC24" s="37" t="s">
        <v>31</v>
      </c>
      <c r="AD24" s="42">
        <v>2210</v>
      </c>
      <c r="AE24" s="43">
        <f>SUM(AE25:AE31)</f>
        <v>36810</v>
      </c>
      <c r="AF24" s="43">
        <f t="shared" ref="AF24:AG24" si="52">SUM(AF25:AF31)</f>
        <v>0</v>
      </c>
      <c r="AG24" s="43">
        <f t="shared" si="52"/>
        <v>1890</v>
      </c>
      <c r="AH24" s="47">
        <f t="shared" si="21"/>
        <v>34920</v>
      </c>
      <c r="AJ24" s="37" t="s">
        <v>31</v>
      </c>
      <c r="AK24" s="42">
        <v>2210</v>
      </c>
      <c r="AL24" s="43">
        <f>SUM(AL25:AL31)</f>
        <v>34920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34920</v>
      </c>
      <c r="AQ24" s="37" t="s">
        <v>31</v>
      </c>
      <c r="AR24" s="42">
        <v>2210</v>
      </c>
      <c r="AS24" s="43">
        <f>SUM(AS25:AS31)</f>
        <v>34920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34920</v>
      </c>
      <c r="AX24" s="37" t="s">
        <v>31</v>
      </c>
      <c r="AY24" s="42">
        <v>2210</v>
      </c>
      <c r="AZ24" s="43">
        <f>SUM(AZ25:AZ31)</f>
        <v>34920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34920</v>
      </c>
      <c r="BE24" s="37" t="s">
        <v>31</v>
      </c>
      <c r="BF24" s="42">
        <v>2210</v>
      </c>
      <c r="BG24" s="43">
        <f>SUM(BG25:BG31)</f>
        <v>34920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34920</v>
      </c>
      <c r="BL24" s="37" t="s">
        <v>31</v>
      </c>
      <c r="BM24" s="42">
        <v>2210</v>
      </c>
      <c r="BN24" s="43">
        <f>SUM(BN25:BN31)</f>
        <v>34920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34920</v>
      </c>
      <c r="BS24" s="37" t="s">
        <v>31</v>
      </c>
      <c r="BT24" s="42">
        <v>2210</v>
      </c>
      <c r="BU24" s="43">
        <f>SUM(BU25:BU31)</f>
        <v>34920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34920</v>
      </c>
      <c r="BZ24" s="37" t="s">
        <v>31</v>
      </c>
      <c r="CA24" s="42">
        <v>2210</v>
      </c>
      <c r="CB24" s="43">
        <f>SUM(CB25:CB31)</f>
        <v>34920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34920</v>
      </c>
    </row>
    <row r="25" spans="1:83" s="32" customFormat="1" ht="15.75" customHeight="1" thickBot="1">
      <c r="A25" s="40" t="s">
        <v>122</v>
      </c>
      <c r="B25" s="44">
        <v>2210</v>
      </c>
      <c r="C25" s="38">
        <v>1890</v>
      </c>
      <c r="D25" s="39"/>
      <c r="E25" s="39"/>
      <c r="F25" s="33">
        <f>C25+D25-E25</f>
        <v>1890</v>
      </c>
      <c r="H25" s="40" t="s">
        <v>122</v>
      </c>
      <c r="I25" s="44">
        <v>2210</v>
      </c>
      <c r="J25" s="50">
        <f t="shared" ref="J25:J63" si="60">F25</f>
        <v>1890</v>
      </c>
      <c r="K25" s="39"/>
      <c r="L25" s="122"/>
      <c r="M25" s="33">
        <f>J25+K25-L25</f>
        <v>1890</v>
      </c>
      <c r="O25" s="40" t="s">
        <v>122</v>
      </c>
      <c r="P25" s="44">
        <v>2210</v>
      </c>
      <c r="Q25" s="50">
        <f t="shared" ref="Q25:Q63" si="61">M25</f>
        <v>1890</v>
      </c>
      <c r="R25" s="39"/>
      <c r="S25" s="122"/>
      <c r="T25" s="33">
        <f>Q25+R25-S25</f>
        <v>1890</v>
      </c>
      <c r="V25" s="40" t="s">
        <v>122</v>
      </c>
      <c r="W25" s="44">
        <v>2210</v>
      </c>
      <c r="X25" s="50">
        <f t="shared" ref="X25:X63" si="62">T25</f>
        <v>1890</v>
      </c>
      <c r="Y25" s="39"/>
      <c r="Z25" s="39"/>
      <c r="AA25" s="33">
        <f>X25+Y25-Z25</f>
        <v>1890</v>
      </c>
      <c r="AC25" s="40" t="s">
        <v>122</v>
      </c>
      <c r="AD25" s="44">
        <v>2210</v>
      </c>
      <c r="AE25" s="50">
        <f t="shared" ref="AE25:AE63" si="63">AA25</f>
        <v>1890</v>
      </c>
      <c r="AF25" s="39"/>
      <c r="AG25" s="39">
        <v>1890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3" si="64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3" si="65">AO25</f>
        <v>0</v>
      </c>
      <c r="AT25" s="39"/>
      <c r="AU25" s="39"/>
      <c r="AV25" s="33">
        <f>AS25+AT25-AU25</f>
        <v>0</v>
      </c>
      <c r="AX25" s="40" t="s">
        <v>122</v>
      </c>
      <c r="AY25" s="44">
        <v>2210</v>
      </c>
      <c r="AZ25" s="50">
        <f t="shared" ref="AZ25:AZ63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3" si="67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3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3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3" si="70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440</v>
      </c>
      <c r="D26" s="39"/>
      <c r="E26" s="39"/>
      <c r="F26" s="33">
        <f t="shared" ref="F26:F32" si="71">C26+D26-E26</f>
        <v>440</v>
      </c>
      <c r="H26" s="40" t="s">
        <v>123</v>
      </c>
      <c r="I26" s="44">
        <v>2210</v>
      </c>
      <c r="J26" s="50">
        <f t="shared" si="60"/>
        <v>440</v>
      </c>
      <c r="K26" s="39"/>
      <c r="L26" s="122"/>
      <c r="M26" s="33">
        <f t="shared" ref="M26:M32" si="72">J26+K26-L26</f>
        <v>440</v>
      </c>
      <c r="O26" s="40" t="s">
        <v>123</v>
      </c>
      <c r="P26" s="44">
        <v>2210</v>
      </c>
      <c r="Q26" s="50">
        <f t="shared" si="61"/>
        <v>440</v>
      </c>
      <c r="R26" s="39"/>
      <c r="S26" s="122"/>
      <c r="T26" s="33">
        <f t="shared" ref="T26:T32" si="73">Q26+R26-S26</f>
        <v>440</v>
      </c>
      <c r="V26" s="40" t="s">
        <v>123</v>
      </c>
      <c r="W26" s="44">
        <v>2210</v>
      </c>
      <c r="X26" s="50">
        <f t="shared" si="62"/>
        <v>440</v>
      </c>
      <c r="Y26" s="39"/>
      <c r="Z26" s="39"/>
      <c r="AA26" s="33">
        <f t="shared" ref="AA26:AA32" si="74">X26+Y26-Z26</f>
        <v>440</v>
      </c>
      <c r="AC26" s="40" t="s">
        <v>123</v>
      </c>
      <c r="AD26" s="44">
        <v>2210</v>
      </c>
      <c r="AE26" s="50">
        <f t="shared" si="63"/>
        <v>440</v>
      </c>
      <c r="AF26" s="39"/>
      <c r="AG26" s="39"/>
      <c r="AH26" s="33">
        <f t="shared" ref="AH26:AH32" si="75">AE26+AF26-AG26</f>
        <v>440</v>
      </c>
      <c r="AJ26" s="40" t="s">
        <v>123</v>
      </c>
      <c r="AK26" s="44">
        <v>2210</v>
      </c>
      <c r="AL26" s="50">
        <f t="shared" si="64"/>
        <v>440</v>
      </c>
      <c r="AM26" s="39"/>
      <c r="AN26" s="39"/>
      <c r="AO26" s="33">
        <f t="shared" ref="AO26:AO32" si="76">AL26+AM26-AN26</f>
        <v>440</v>
      </c>
      <c r="AQ26" s="40" t="s">
        <v>123</v>
      </c>
      <c r="AR26" s="44">
        <v>2210</v>
      </c>
      <c r="AS26" s="50">
        <f t="shared" si="65"/>
        <v>440</v>
      </c>
      <c r="AT26" s="39"/>
      <c r="AU26" s="39"/>
      <c r="AV26" s="33">
        <f t="shared" ref="AV26:AV32" si="77">AS26+AT26-AU26</f>
        <v>440</v>
      </c>
      <c r="AX26" s="40" t="s">
        <v>123</v>
      </c>
      <c r="AY26" s="44">
        <v>2210</v>
      </c>
      <c r="AZ26" s="50">
        <f t="shared" si="66"/>
        <v>440</v>
      </c>
      <c r="BA26" s="39"/>
      <c r="BB26" s="39"/>
      <c r="BC26" s="33">
        <f t="shared" ref="BC26:BC32" si="78">AZ26+BA26-BB26</f>
        <v>440</v>
      </c>
      <c r="BE26" s="40" t="s">
        <v>123</v>
      </c>
      <c r="BF26" s="44">
        <v>2210</v>
      </c>
      <c r="BG26" s="50">
        <f t="shared" si="67"/>
        <v>440</v>
      </c>
      <c r="BH26" s="39"/>
      <c r="BI26" s="39"/>
      <c r="BJ26" s="33">
        <f t="shared" ref="BJ26:BJ32" si="79">BG26+BH26-BI26</f>
        <v>440</v>
      </c>
      <c r="BL26" s="40" t="s">
        <v>123</v>
      </c>
      <c r="BM26" s="44">
        <v>2210</v>
      </c>
      <c r="BN26" s="50">
        <f t="shared" si="68"/>
        <v>440</v>
      </c>
      <c r="BO26" s="39"/>
      <c r="BP26" s="39"/>
      <c r="BQ26" s="33">
        <f t="shared" ref="BQ26:BQ32" si="80">BN26+BO26-BP26</f>
        <v>440</v>
      </c>
      <c r="BS26" s="40" t="s">
        <v>123</v>
      </c>
      <c r="BT26" s="44">
        <v>2210</v>
      </c>
      <c r="BU26" s="50">
        <f t="shared" si="69"/>
        <v>440</v>
      </c>
      <c r="BV26" s="39"/>
      <c r="BW26" s="39"/>
      <c r="BX26" s="33">
        <f t="shared" ref="BX26:BX32" si="81">BU26+BV26-BW26</f>
        <v>440</v>
      </c>
      <c r="BZ26" s="40" t="s">
        <v>123</v>
      </c>
      <c r="CA26" s="44">
        <v>2210</v>
      </c>
      <c r="CB26" s="50">
        <f t="shared" si="70"/>
        <v>440</v>
      </c>
      <c r="CC26" s="39"/>
      <c r="CD26" s="39"/>
      <c r="CE26" s="33">
        <f t="shared" ref="CE26:CE32" si="82">CB26+CC26-CD26</f>
        <v>440</v>
      </c>
    </row>
    <row r="27" spans="1:83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71"/>
        <v>0</v>
      </c>
      <c r="H27" s="34" t="s">
        <v>143</v>
      </c>
      <c r="I27" s="35">
        <v>2210</v>
      </c>
      <c r="J27" s="41">
        <f t="shared" si="60"/>
        <v>0</v>
      </c>
      <c r="K27" s="46"/>
      <c r="L27" s="122"/>
      <c r="M27" s="33">
        <f t="shared" si="72"/>
        <v>0</v>
      </c>
      <c r="O27" s="34" t="s">
        <v>143</v>
      </c>
      <c r="P27" s="35">
        <v>2210</v>
      </c>
      <c r="Q27" s="41">
        <f t="shared" si="61"/>
        <v>0</v>
      </c>
      <c r="R27" s="46"/>
      <c r="S27" s="122"/>
      <c r="T27" s="33">
        <f t="shared" si="73"/>
        <v>0</v>
      </c>
      <c r="V27" s="34" t="s">
        <v>143</v>
      </c>
      <c r="W27" s="35">
        <v>2210</v>
      </c>
      <c r="X27" s="41">
        <f t="shared" si="62"/>
        <v>0</v>
      </c>
      <c r="Y27" s="46">
        <v>30000</v>
      </c>
      <c r="Z27" s="46"/>
      <c r="AA27" s="33">
        <f t="shared" si="74"/>
        <v>30000</v>
      </c>
      <c r="AC27" s="34" t="s">
        <v>143</v>
      </c>
      <c r="AD27" s="35">
        <v>2210</v>
      </c>
      <c r="AE27" s="41">
        <f t="shared" si="63"/>
        <v>30000</v>
      </c>
      <c r="AF27" s="46"/>
      <c r="AG27" s="46"/>
      <c r="AH27" s="33">
        <f t="shared" si="75"/>
        <v>30000</v>
      </c>
      <c r="AJ27" s="34" t="s">
        <v>143</v>
      </c>
      <c r="AK27" s="35">
        <v>2210</v>
      </c>
      <c r="AL27" s="41">
        <f t="shared" si="64"/>
        <v>30000</v>
      </c>
      <c r="AM27" s="46"/>
      <c r="AN27" s="46"/>
      <c r="AO27" s="33">
        <f t="shared" si="76"/>
        <v>30000</v>
      </c>
      <c r="AQ27" s="34" t="s">
        <v>143</v>
      </c>
      <c r="AR27" s="35">
        <v>2210</v>
      </c>
      <c r="AS27" s="41">
        <f t="shared" si="65"/>
        <v>30000</v>
      </c>
      <c r="AT27" s="46"/>
      <c r="AU27" s="46"/>
      <c r="AV27" s="33">
        <f t="shared" si="77"/>
        <v>30000</v>
      </c>
      <c r="AX27" s="34" t="s">
        <v>143</v>
      </c>
      <c r="AY27" s="35">
        <v>2210</v>
      </c>
      <c r="AZ27" s="41">
        <f t="shared" si="66"/>
        <v>30000</v>
      </c>
      <c r="BA27" s="46"/>
      <c r="BB27" s="46"/>
      <c r="BC27" s="33">
        <f t="shared" si="78"/>
        <v>30000</v>
      </c>
      <c r="BE27" s="34" t="s">
        <v>143</v>
      </c>
      <c r="BF27" s="35">
        <v>2210</v>
      </c>
      <c r="BG27" s="41">
        <f t="shared" si="67"/>
        <v>30000</v>
      </c>
      <c r="BH27" s="46"/>
      <c r="BI27" s="46"/>
      <c r="BJ27" s="33">
        <f t="shared" si="79"/>
        <v>30000</v>
      </c>
      <c r="BL27" s="34" t="s">
        <v>143</v>
      </c>
      <c r="BM27" s="35">
        <v>2210</v>
      </c>
      <c r="BN27" s="41">
        <f t="shared" si="68"/>
        <v>30000</v>
      </c>
      <c r="BO27" s="46"/>
      <c r="BP27" s="46"/>
      <c r="BQ27" s="33">
        <f t="shared" si="80"/>
        <v>30000</v>
      </c>
      <c r="BS27" s="34" t="s">
        <v>143</v>
      </c>
      <c r="BT27" s="35">
        <v>2210</v>
      </c>
      <c r="BU27" s="41">
        <f t="shared" si="69"/>
        <v>30000</v>
      </c>
      <c r="BV27" s="46"/>
      <c r="BW27" s="46"/>
      <c r="BX27" s="33">
        <f t="shared" si="81"/>
        <v>30000</v>
      </c>
      <c r="BZ27" s="34" t="s">
        <v>143</v>
      </c>
      <c r="CA27" s="35">
        <v>2210</v>
      </c>
      <c r="CB27" s="41">
        <f t="shared" si="70"/>
        <v>30000</v>
      </c>
      <c r="CC27" s="46"/>
      <c r="CD27" s="46"/>
      <c r="CE27" s="33">
        <f t="shared" si="82"/>
        <v>30000</v>
      </c>
    </row>
    <row r="28" spans="1:83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71"/>
        <v>0</v>
      </c>
      <c r="H28" s="34" t="s">
        <v>144</v>
      </c>
      <c r="I28" s="35">
        <v>2210</v>
      </c>
      <c r="J28" s="41">
        <f t="shared" si="60"/>
        <v>0</v>
      </c>
      <c r="K28" s="46"/>
      <c r="L28" s="122"/>
      <c r="M28" s="33">
        <f t="shared" si="72"/>
        <v>0</v>
      </c>
      <c r="O28" s="34" t="s">
        <v>144</v>
      </c>
      <c r="P28" s="35">
        <v>2210</v>
      </c>
      <c r="Q28" s="41">
        <f t="shared" si="61"/>
        <v>0</v>
      </c>
      <c r="R28" s="46"/>
      <c r="S28" s="122"/>
      <c r="T28" s="33">
        <f t="shared" si="73"/>
        <v>0</v>
      </c>
      <c r="V28" s="34" t="s">
        <v>144</v>
      </c>
      <c r="W28" s="35">
        <v>2210</v>
      </c>
      <c r="X28" s="41">
        <f t="shared" si="62"/>
        <v>0</v>
      </c>
      <c r="Y28" s="46"/>
      <c r="Z28" s="46"/>
      <c r="AA28" s="33">
        <f t="shared" si="74"/>
        <v>0</v>
      </c>
      <c r="AC28" s="34" t="s">
        <v>144</v>
      </c>
      <c r="AD28" s="35">
        <v>2210</v>
      </c>
      <c r="AE28" s="41">
        <f t="shared" si="63"/>
        <v>0</v>
      </c>
      <c r="AF28" s="46"/>
      <c r="AG28" s="46"/>
      <c r="AH28" s="33">
        <f t="shared" si="75"/>
        <v>0</v>
      </c>
      <c r="AJ28" s="34" t="s">
        <v>144</v>
      </c>
      <c r="AK28" s="35">
        <v>2210</v>
      </c>
      <c r="AL28" s="41">
        <f t="shared" si="64"/>
        <v>0</v>
      </c>
      <c r="AM28" s="46"/>
      <c r="AN28" s="46"/>
      <c r="AO28" s="33">
        <f t="shared" si="76"/>
        <v>0</v>
      </c>
      <c r="AQ28" s="34" t="s">
        <v>144</v>
      </c>
      <c r="AR28" s="35">
        <v>2210</v>
      </c>
      <c r="AS28" s="41">
        <f t="shared" si="65"/>
        <v>0</v>
      </c>
      <c r="AT28" s="46"/>
      <c r="AU28" s="46"/>
      <c r="AV28" s="33">
        <f t="shared" si="77"/>
        <v>0</v>
      </c>
      <c r="AX28" s="34" t="s">
        <v>144</v>
      </c>
      <c r="AY28" s="35">
        <v>2210</v>
      </c>
      <c r="AZ28" s="41">
        <f t="shared" si="66"/>
        <v>0</v>
      </c>
      <c r="BA28" s="46"/>
      <c r="BB28" s="46"/>
      <c r="BC28" s="33">
        <f t="shared" si="78"/>
        <v>0</v>
      </c>
      <c r="BE28" s="34" t="s">
        <v>144</v>
      </c>
      <c r="BF28" s="35">
        <v>2210</v>
      </c>
      <c r="BG28" s="41">
        <f t="shared" si="67"/>
        <v>0</v>
      </c>
      <c r="BH28" s="46"/>
      <c r="BI28" s="46"/>
      <c r="BJ28" s="33">
        <f t="shared" si="79"/>
        <v>0</v>
      </c>
      <c r="BL28" s="34" t="s">
        <v>144</v>
      </c>
      <c r="BM28" s="35">
        <v>2210</v>
      </c>
      <c r="BN28" s="41">
        <f t="shared" si="68"/>
        <v>0</v>
      </c>
      <c r="BO28" s="46"/>
      <c r="BP28" s="46"/>
      <c r="BQ28" s="33">
        <f t="shared" si="80"/>
        <v>0</v>
      </c>
      <c r="BS28" s="34" t="s">
        <v>144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144</v>
      </c>
      <c r="CA28" s="35">
        <v>2210</v>
      </c>
      <c r="CB28" s="41">
        <f t="shared" si="70"/>
        <v>0</v>
      </c>
      <c r="CC28" s="46"/>
      <c r="CD28" s="46"/>
      <c r="CE28" s="33">
        <f t="shared" si="82"/>
        <v>0</v>
      </c>
    </row>
    <row r="29" spans="1:83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71"/>
        <v>0</v>
      </c>
      <c r="H29" s="34" t="s">
        <v>145</v>
      </c>
      <c r="I29" s="35">
        <v>2210</v>
      </c>
      <c r="J29" s="41">
        <f t="shared" si="60"/>
        <v>0</v>
      </c>
      <c r="K29" s="46"/>
      <c r="L29" s="122"/>
      <c r="M29" s="33">
        <f t="shared" si="72"/>
        <v>0</v>
      </c>
      <c r="O29" s="34" t="s">
        <v>145</v>
      </c>
      <c r="P29" s="35">
        <v>2210</v>
      </c>
      <c r="Q29" s="41">
        <f t="shared" si="61"/>
        <v>0</v>
      </c>
      <c r="R29" s="46"/>
      <c r="S29" s="122"/>
      <c r="T29" s="33">
        <f t="shared" si="73"/>
        <v>0</v>
      </c>
      <c r="V29" s="34" t="s">
        <v>145</v>
      </c>
      <c r="W29" s="35">
        <v>2210</v>
      </c>
      <c r="X29" s="41">
        <f t="shared" si="62"/>
        <v>0</v>
      </c>
      <c r="Y29" s="46"/>
      <c r="Z29" s="46"/>
      <c r="AA29" s="33">
        <f t="shared" si="74"/>
        <v>0</v>
      </c>
      <c r="AC29" s="34" t="s">
        <v>145</v>
      </c>
      <c r="AD29" s="35">
        <v>2210</v>
      </c>
      <c r="AE29" s="41">
        <f t="shared" si="63"/>
        <v>0</v>
      </c>
      <c r="AF29" s="46"/>
      <c r="AG29" s="46"/>
      <c r="AH29" s="33">
        <f t="shared" si="75"/>
        <v>0</v>
      </c>
      <c r="AJ29" s="34" t="s">
        <v>145</v>
      </c>
      <c r="AK29" s="35">
        <v>2210</v>
      </c>
      <c r="AL29" s="41">
        <f t="shared" si="64"/>
        <v>0</v>
      </c>
      <c r="AM29" s="46"/>
      <c r="AN29" s="46"/>
      <c r="AO29" s="33">
        <f t="shared" si="76"/>
        <v>0</v>
      </c>
      <c r="AQ29" s="34" t="s">
        <v>145</v>
      </c>
      <c r="AR29" s="35">
        <v>2210</v>
      </c>
      <c r="AS29" s="41">
        <f t="shared" si="65"/>
        <v>0</v>
      </c>
      <c r="AT29" s="46"/>
      <c r="AU29" s="46"/>
      <c r="AV29" s="33">
        <f t="shared" si="77"/>
        <v>0</v>
      </c>
      <c r="AX29" s="34" t="s">
        <v>145</v>
      </c>
      <c r="AY29" s="35">
        <v>2210</v>
      </c>
      <c r="AZ29" s="41">
        <f t="shared" si="66"/>
        <v>0</v>
      </c>
      <c r="BA29" s="46"/>
      <c r="BB29" s="46"/>
      <c r="BC29" s="33">
        <f t="shared" si="78"/>
        <v>0</v>
      </c>
      <c r="BE29" s="34" t="s">
        <v>145</v>
      </c>
      <c r="BF29" s="35">
        <v>2210</v>
      </c>
      <c r="BG29" s="41">
        <f t="shared" si="67"/>
        <v>0</v>
      </c>
      <c r="BH29" s="46"/>
      <c r="BI29" s="46"/>
      <c r="BJ29" s="33">
        <f t="shared" si="79"/>
        <v>0</v>
      </c>
      <c r="BL29" s="34" t="s">
        <v>145</v>
      </c>
      <c r="BM29" s="35">
        <v>2210</v>
      </c>
      <c r="BN29" s="41">
        <f t="shared" si="68"/>
        <v>0</v>
      </c>
      <c r="BO29" s="46"/>
      <c r="BP29" s="46"/>
      <c r="BQ29" s="33">
        <f t="shared" si="80"/>
        <v>0</v>
      </c>
      <c r="BS29" s="34" t="s">
        <v>145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145</v>
      </c>
      <c r="CA29" s="35">
        <v>2210</v>
      </c>
      <c r="CB29" s="41">
        <f t="shared" si="70"/>
        <v>0</v>
      </c>
      <c r="CC29" s="46"/>
      <c r="CD29" s="46"/>
      <c r="CE29" s="33">
        <f t="shared" si="82"/>
        <v>0</v>
      </c>
    </row>
    <row r="30" spans="1:83" s="32" customFormat="1" ht="15.75" customHeight="1" thickBot="1">
      <c r="A30" s="40" t="s">
        <v>147</v>
      </c>
      <c r="B30" s="44">
        <v>2210</v>
      </c>
      <c r="C30" s="38">
        <v>4480</v>
      </c>
      <c r="D30" s="39"/>
      <c r="E30" s="39"/>
      <c r="F30" s="33">
        <f t="shared" si="71"/>
        <v>4480</v>
      </c>
      <c r="H30" s="40" t="s">
        <v>147</v>
      </c>
      <c r="I30" s="44">
        <v>2210</v>
      </c>
      <c r="J30" s="50">
        <f t="shared" si="60"/>
        <v>4480</v>
      </c>
      <c r="K30" s="39"/>
      <c r="L30" s="122"/>
      <c r="M30" s="33">
        <f t="shared" si="72"/>
        <v>4480</v>
      </c>
      <c r="O30" s="40" t="s">
        <v>147</v>
      </c>
      <c r="P30" s="44">
        <v>2210</v>
      </c>
      <c r="Q30" s="50">
        <f t="shared" si="61"/>
        <v>4480</v>
      </c>
      <c r="R30" s="39"/>
      <c r="S30" s="122"/>
      <c r="T30" s="33">
        <f t="shared" si="73"/>
        <v>4480</v>
      </c>
      <c r="V30" s="40" t="s">
        <v>147</v>
      </c>
      <c r="W30" s="44">
        <v>2210</v>
      </c>
      <c r="X30" s="50">
        <f t="shared" si="62"/>
        <v>4480</v>
      </c>
      <c r="Y30" s="39"/>
      <c r="Z30" s="39"/>
      <c r="AA30" s="33">
        <f t="shared" si="74"/>
        <v>4480</v>
      </c>
      <c r="AC30" s="40" t="s">
        <v>147</v>
      </c>
      <c r="AD30" s="44">
        <v>2210</v>
      </c>
      <c r="AE30" s="50">
        <f t="shared" si="63"/>
        <v>4480</v>
      </c>
      <c r="AF30" s="39"/>
      <c r="AG30" s="39"/>
      <c r="AH30" s="33">
        <f t="shared" si="75"/>
        <v>4480</v>
      </c>
      <c r="AJ30" s="40" t="s">
        <v>147</v>
      </c>
      <c r="AK30" s="44">
        <v>2210</v>
      </c>
      <c r="AL30" s="50">
        <f t="shared" si="64"/>
        <v>4480</v>
      </c>
      <c r="AM30" s="39"/>
      <c r="AN30" s="39"/>
      <c r="AO30" s="33">
        <f t="shared" si="76"/>
        <v>4480</v>
      </c>
      <c r="AQ30" s="40" t="s">
        <v>147</v>
      </c>
      <c r="AR30" s="44">
        <v>2210</v>
      </c>
      <c r="AS30" s="50">
        <f t="shared" si="65"/>
        <v>4480</v>
      </c>
      <c r="AT30" s="39"/>
      <c r="AU30" s="39"/>
      <c r="AV30" s="33">
        <f t="shared" si="77"/>
        <v>4480</v>
      </c>
      <c r="AX30" s="40" t="s">
        <v>147</v>
      </c>
      <c r="AY30" s="44">
        <v>2210</v>
      </c>
      <c r="AZ30" s="50">
        <f t="shared" si="66"/>
        <v>4480</v>
      </c>
      <c r="BA30" s="39"/>
      <c r="BB30" s="39"/>
      <c r="BC30" s="33">
        <f t="shared" si="78"/>
        <v>4480</v>
      </c>
      <c r="BE30" s="40" t="s">
        <v>147</v>
      </c>
      <c r="BF30" s="44">
        <v>2210</v>
      </c>
      <c r="BG30" s="50">
        <f t="shared" si="67"/>
        <v>4480</v>
      </c>
      <c r="BH30" s="39"/>
      <c r="BI30" s="39"/>
      <c r="BJ30" s="33">
        <f t="shared" si="79"/>
        <v>4480</v>
      </c>
      <c r="BL30" s="40" t="s">
        <v>147</v>
      </c>
      <c r="BM30" s="44">
        <v>2210</v>
      </c>
      <c r="BN30" s="50">
        <f t="shared" si="68"/>
        <v>4480</v>
      </c>
      <c r="BO30" s="39"/>
      <c r="BP30" s="39"/>
      <c r="BQ30" s="33">
        <f t="shared" si="80"/>
        <v>4480</v>
      </c>
      <c r="BS30" s="40" t="s">
        <v>147</v>
      </c>
      <c r="BT30" s="44">
        <v>2210</v>
      </c>
      <c r="BU30" s="50">
        <f t="shared" si="69"/>
        <v>4480</v>
      </c>
      <c r="BV30" s="39"/>
      <c r="BW30" s="39"/>
      <c r="BX30" s="33">
        <f t="shared" si="81"/>
        <v>4480</v>
      </c>
      <c r="BZ30" s="40" t="s">
        <v>147</v>
      </c>
      <c r="CA30" s="44">
        <v>2210</v>
      </c>
      <c r="CB30" s="50">
        <f t="shared" si="70"/>
        <v>4480</v>
      </c>
      <c r="CC30" s="39"/>
      <c r="CD30" s="39"/>
      <c r="CE30" s="33">
        <f t="shared" si="82"/>
        <v>4480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71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72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73"/>
        <v>0</v>
      </c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74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75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76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46"/>
      <c r="AV31" s="33">
        <f t="shared" si="77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78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46"/>
      <c r="BJ31" s="33">
        <f t="shared" si="79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46"/>
      <c r="BQ31" s="33">
        <f t="shared" si="80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81"/>
        <v>0</v>
      </c>
      <c r="BZ31" s="34" t="s">
        <v>32</v>
      </c>
      <c r="CA31" s="35">
        <v>2220</v>
      </c>
      <c r="CB31" s="50">
        <f t="shared" si="70"/>
        <v>0</v>
      </c>
      <c r="CC31" s="46"/>
      <c r="CD31" s="46"/>
      <c r="CE31" s="33">
        <f t="shared" si="82"/>
        <v>0</v>
      </c>
    </row>
    <row r="32" spans="1:83" s="27" customFormat="1" ht="15.75" customHeight="1" thickBot="1">
      <c r="A32" s="29" t="s">
        <v>33</v>
      </c>
      <c r="B32" s="30">
        <v>2240</v>
      </c>
      <c r="C32" s="47">
        <f>SUM(C33:C47)</f>
        <v>24976</v>
      </c>
      <c r="D32" s="47">
        <f t="shared" ref="D32:E32" si="83">SUM(D33:D47)</f>
        <v>0</v>
      </c>
      <c r="E32" s="47">
        <f t="shared" si="83"/>
        <v>0</v>
      </c>
      <c r="F32" s="47">
        <f t="shared" si="71"/>
        <v>24976</v>
      </c>
      <c r="H32" s="29" t="s">
        <v>33</v>
      </c>
      <c r="I32" s="30">
        <v>2240</v>
      </c>
      <c r="J32" s="47">
        <f>SUM(J33:J47)</f>
        <v>24976</v>
      </c>
      <c r="K32" s="47">
        <f t="shared" ref="K32:L32" si="84">SUM(K33:K47)</f>
        <v>0</v>
      </c>
      <c r="L32" s="120">
        <f t="shared" si="84"/>
        <v>1205.22</v>
      </c>
      <c r="M32" s="47">
        <f t="shared" si="72"/>
        <v>23770.78</v>
      </c>
      <c r="O32" s="29" t="s">
        <v>33</v>
      </c>
      <c r="P32" s="30">
        <v>2240</v>
      </c>
      <c r="Q32" s="47">
        <f>SUM(Q33:Q47)</f>
        <v>23770.78</v>
      </c>
      <c r="R32" s="47">
        <f t="shared" ref="R32:S32" si="85">SUM(R33:R47)</f>
        <v>0</v>
      </c>
      <c r="S32" s="120">
        <f t="shared" si="85"/>
        <v>258.8</v>
      </c>
      <c r="T32" s="47">
        <f t="shared" si="73"/>
        <v>23511.98</v>
      </c>
      <c r="V32" s="29" t="s">
        <v>33</v>
      </c>
      <c r="W32" s="30">
        <v>2240</v>
      </c>
      <c r="X32" s="47">
        <f>SUM(X33:X47)</f>
        <v>23511.98</v>
      </c>
      <c r="Y32" s="47">
        <f t="shared" ref="Y32:Z32" si="86">SUM(Y33:Y47)</f>
        <v>0</v>
      </c>
      <c r="Z32" s="120">
        <f t="shared" si="86"/>
        <v>1735.22</v>
      </c>
      <c r="AA32" s="47">
        <f t="shared" si="74"/>
        <v>21776.76</v>
      </c>
      <c r="AC32" s="29" t="s">
        <v>33</v>
      </c>
      <c r="AD32" s="30">
        <v>2240</v>
      </c>
      <c r="AE32" s="47">
        <f>SUM(AE33:AE47)</f>
        <v>21776.76</v>
      </c>
      <c r="AF32" s="47">
        <f t="shared" ref="AF32:AG32" si="87">SUM(AF33:AF47)</f>
        <v>0</v>
      </c>
      <c r="AG32" s="120">
        <f t="shared" si="87"/>
        <v>2209.88</v>
      </c>
      <c r="AH32" s="47">
        <f t="shared" si="75"/>
        <v>19566.879999999997</v>
      </c>
      <c r="AJ32" s="29" t="s">
        <v>33</v>
      </c>
      <c r="AK32" s="30">
        <v>2240</v>
      </c>
      <c r="AL32" s="47">
        <f>SUM(AL33:AL47)</f>
        <v>19566.879999999997</v>
      </c>
      <c r="AM32" s="47">
        <f t="shared" ref="AM32:AN32" si="88">SUM(AM33:AM47)</f>
        <v>0</v>
      </c>
      <c r="AN32" s="120">
        <f t="shared" si="88"/>
        <v>0</v>
      </c>
      <c r="AO32" s="47">
        <f t="shared" si="76"/>
        <v>19566.879999999997</v>
      </c>
      <c r="AQ32" s="29" t="s">
        <v>33</v>
      </c>
      <c r="AR32" s="30">
        <v>2240</v>
      </c>
      <c r="AS32" s="47">
        <f>SUM(AS33:AS47)</f>
        <v>19566.879999999997</v>
      </c>
      <c r="AT32" s="47">
        <f t="shared" ref="AT32:AU32" si="89">SUM(AT33:AT47)</f>
        <v>0</v>
      </c>
      <c r="AU32" s="120">
        <f t="shared" si="89"/>
        <v>3481.33</v>
      </c>
      <c r="AV32" s="47">
        <f t="shared" si="77"/>
        <v>16085.549999999997</v>
      </c>
      <c r="AX32" s="29" t="s">
        <v>33</v>
      </c>
      <c r="AY32" s="30">
        <v>2240</v>
      </c>
      <c r="AZ32" s="47">
        <f>SUM(AZ33:AZ47)</f>
        <v>16085.55</v>
      </c>
      <c r="BA32" s="47">
        <f t="shared" ref="BA32:BB32" si="90">SUM(BA33:BA47)</f>
        <v>0</v>
      </c>
      <c r="BB32" s="47">
        <f t="shared" si="90"/>
        <v>0</v>
      </c>
      <c r="BC32" s="47">
        <f t="shared" si="78"/>
        <v>16085.55</v>
      </c>
      <c r="BE32" s="29" t="s">
        <v>33</v>
      </c>
      <c r="BF32" s="30">
        <v>2240</v>
      </c>
      <c r="BG32" s="47">
        <f>SUM(BG33:BG47)</f>
        <v>16085.55</v>
      </c>
      <c r="BH32" s="47">
        <f t="shared" ref="BH32:BI32" si="91">SUM(BH33:BH47)</f>
        <v>0</v>
      </c>
      <c r="BI32" s="47">
        <f t="shared" si="91"/>
        <v>0</v>
      </c>
      <c r="BJ32" s="47">
        <f t="shared" si="79"/>
        <v>16085.55</v>
      </c>
      <c r="BL32" s="29" t="s">
        <v>33</v>
      </c>
      <c r="BM32" s="30">
        <v>2240</v>
      </c>
      <c r="BN32" s="47">
        <f>SUM(BN33:BN47)</f>
        <v>16085.55</v>
      </c>
      <c r="BO32" s="47">
        <f t="shared" ref="BO32:BP32" si="92">SUM(BO33:BO47)</f>
        <v>0</v>
      </c>
      <c r="BP32" s="47">
        <f t="shared" si="92"/>
        <v>0</v>
      </c>
      <c r="BQ32" s="47">
        <f t="shared" si="80"/>
        <v>16085.55</v>
      </c>
      <c r="BS32" s="29" t="s">
        <v>33</v>
      </c>
      <c r="BT32" s="30">
        <v>2240</v>
      </c>
      <c r="BU32" s="47">
        <f>SUM(BU33:BU47)</f>
        <v>16085.55</v>
      </c>
      <c r="BV32" s="47">
        <f t="shared" ref="BV32:BW32" si="93">SUM(BV33:BV47)</f>
        <v>0</v>
      </c>
      <c r="BW32" s="47">
        <f t="shared" si="93"/>
        <v>1735.22</v>
      </c>
      <c r="BX32" s="47">
        <f t="shared" si="81"/>
        <v>14350.33</v>
      </c>
      <c r="BZ32" s="29" t="s">
        <v>33</v>
      </c>
      <c r="CA32" s="30">
        <v>2240</v>
      </c>
      <c r="CB32" s="47">
        <f>SUM(CB33:CB47)</f>
        <v>14350.329999999998</v>
      </c>
      <c r="CC32" s="47">
        <f t="shared" ref="CC32:CD32" si="94">SUM(CC33:CC47)</f>
        <v>0</v>
      </c>
      <c r="CD32" s="47">
        <f t="shared" si="94"/>
        <v>0</v>
      </c>
      <c r="CE32" s="47">
        <f t="shared" si="82"/>
        <v>14350.329999999998</v>
      </c>
    </row>
    <row r="33" spans="1:83" s="27" customFormat="1" ht="15.75" customHeight="1" thickBot="1">
      <c r="A33" s="21" t="s">
        <v>133</v>
      </c>
      <c r="B33" s="16">
        <v>2240</v>
      </c>
      <c r="C33" s="49">
        <v>1746</v>
      </c>
      <c r="D33" s="49"/>
      <c r="E33" s="49"/>
      <c r="F33" s="45">
        <f>C33+D33-E33</f>
        <v>1746</v>
      </c>
      <c r="H33" s="21" t="s">
        <v>133</v>
      </c>
      <c r="I33" s="16">
        <v>2240</v>
      </c>
      <c r="J33" s="50">
        <f t="shared" si="60"/>
        <v>1746</v>
      </c>
      <c r="K33" s="49"/>
      <c r="L33" s="121"/>
      <c r="M33" s="45">
        <f>J33+K33-L33</f>
        <v>1746</v>
      </c>
      <c r="O33" s="21" t="s">
        <v>133</v>
      </c>
      <c r="P33" s="16">
        <v>2240</v>
      </c>
      <c r="Q33" s="50">
        <f t="shared" si="61"/>
        <v>1746</v>
      </c>
      <c r="R33" s="49"/>
      <c r="S33" s="121"/>
      <c r="T33" s="45">
        <f>Q33+R33-S33</f>
        <v>1746</v>
      </c>
      <c r="V33" s="21" t="s">
        <v>133</v>
      </c>
      <c r="W33" s="16">
        <v>2240</v>
      </c>
      <c r="X33" s="50">
        <f t="shared" si="62"/>
        <v>1746</v>
      </c>
      <c r="Y33" s="49"/>
      <c r="Z33" s="121"/>
      <c r="AA33" s="45">
        <f>X33+Y33-Z33</f>
        <v>1746</v>
      </c>
      <c r="AC33" s="21" t="s">
        <v>133</v>
      </c>
      <c r="AD33" s="16">
        <v>2240</v>
      </c>
      <c r="AE33" s="50">
        <f t="shared" si="63"/>
        <v>1746</v>
      </c>
      <c r="AF33" s="49"/>
      <c r="AG33" s="121">
        <v>1746</v>
      </c>
      <c r="AH33" s="45">
        <f>AE33+AF33-AG33</f>
        <v>0</v>
      </c>
      <c r="AJ33" s="21" t="s">
        <v>133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133</v>
      </c>
      <c r="AR33" s="16">
        <v>2240</v>
      </c>
      <c r="AS33" s="50">
        <f t="shared" si="65"/>
        <v>0</v>
      </c>
      <c r="AT33" s="49"/>
      <c r="AU33" s="121"/>
      <c r="AV33" s="45">
        <f>AS33+AT33-AU33</f>
        <v>0</v>
      </c>
      <c r="AX33" s="21" t="s">
        <v>133</v>
      </c>
      <c r="AY33" s="16">
        <v>2240</v>
      </c>
      <c r="AZ33" s="50">
        <f t="shared" si="66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67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68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69"/>
        <v>0</v>
      </c>
      <c r="BV33" s="49"/>
      <c r="BW33" s="121"/>
      <c r="BX33" s="45">
        <f>BU33+BV33-BW33</f>
        <v>0</v>
      </c>
      <c r="BZ33" s="21" t="s">
        <v>133</v>
      </c>
      <c r="CA33" s="16">
        <v>2240</v>
      </c>
      <c r="CB33" s="50">
        <f t="shared" si="70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5040</v>
      </c>
      <c r="D34" s="49"/>
      <c r="E34" s="49"/>
      <c r="F34" s="45">
        <f t="shared" ref="F34:F48" si="95">C34+D34-E34</f>
        <v>5040</v>
      </c>
      <c r="H34" s="21" t="s">
        <v>35</v>
      </c>
      <c r="I34" s="16">
        <v>2240</v>
      </c>
      <c r="J34" s="50">
        <f t="shared" si="60"/>
        <v>5040</v>
      </c>
      <c r="K34" s="49"/>
      <c r="L34" s="121"/>
      <c r="M34" s="45">
        <f t="shared" ref="M34:M48" si="96">J34+K34-L34</f>
        <v>5040</v>
      </c>
      <c r="O34" s="21" t="s">
        <v>35</v>
      </c>
      <c r="P34" s="16">
        <v>2240</v>
      </c>
      <c r="Q34" s="50">
        <f t="shared" si="61"/>
        <v>5040</v>
      </c>
      <c r="R34" s="49"/>
      <c r="S34" s="121"/>
      <c r="T34" s="45">
        <f t="shared" ref="T34:T48" si="97">Q34+R34-S34</f>
        <v>5040</v>
      </c>
      <c r="V34" s="21" t="s">
        <v>35</v>
      </c>
      <c r="W34" s="16">
        <v>2240</v>
      </c>
      <c r="X34" s="50">
        <f t="shared" si="62"/>
        <v>5040</v>
      </c>
      <c r="Y34" s="49"/>
      <c r="Z34" s="121"/>
      <c r="AA34" s="45">
        <f t="shared" ref="AA34:AA48" si="98">X34+Y34-Z34</f>
        <v>5040</v>
      </c>
      <c r="AC34" s="21" t="s">
        <v>35</v>
      </c>
      <c r="AD34" s="16">
        <v>2240</v>
      </c>
      <c r="AE34" s="50">
        <f t="shared" si="63"/>
        <v>5040</v>
      </c>
      <c r="AF34" s="49"/>
      <c r="AG34" s="121"/>
      <c r="AH34" s="45">
        <f t="shared" ref="AH34:AH48" si="99">AE34+AF34-AG34</f>
        <v>5040</v>
      </c>
      <c r="AJ34" s="21" t="s">
        <v>35</v>
      </c>
      <c r="AK34" s="16">
        <v>2240</v>
      </c>
      <c r="AL34" s="50">
        <f t="shared" si="64"/>
        <v>5040</v>
      </c>
      <c r="AM34" s="49"/>
      <c r="AN34" s="121"/>
      <c r="AO34" s="45">
        <f t="shared" ref="AO34:AO48" si="100">AL34+AM34-AN34</f>
        <v>5040</v>
      </c>
      <c r="AQ34" s="21" t="s">
        <v>35</v>
      </c>
      <c r="AR34" s="16">
        <v>2240</v>
      </c>
      <c r="AS34" s="50">
        <f t="shared" si="65"/>
        <v>5040</v>
      </c>
      <c r="AT34" s="49"/>
      <c r="AU34" s="121"/>
      <c r="AV34" s="45">
        <f t="shared" ref="AV34:AV48" si="101">AS34+AT34-AU34</f>
        <v>5040</v>
      </c>
      <c r="AX34" s="21" t="s">
        <v>35</v>
      </c>
      <c r="AY34" s="16">
        <v>2240</v>
      </c>
      <c r="AZ34" s="50">
        <f t="shared" si="66"/>
        <v>5040</v>
      </c>
      <c r="BA34" s="49"/>
      <c r="BB34" s="49"/>
      <c r="BC34" s="45">
        <f t="shared" ref="BC34:BC48" si="102">AZ34+BA34-BB34</f>
        <v>5040</v>
      </c>
      <c r="BE34" s="21" t="s">
        <v>35</v>
      </c>
      <c r="BF34" s="16">
        <v>2240</v>
      </c>
      <c r="BG34" s="50">
        <f t="shared" si="67"/>
        <v>5040</v>
      </c>
      <c r="BH34" s="49"/>
      <c r="BI34" s="49"/>
      <c r="BJ34" s="45">
        <f t="shared" ref="BJ34:BJ48" si="103">BG34+BH34-BI34</f>
        <v>5040</v>
      </c>
      <c r="BL34" s="21" t="s">
        <v>35</v>
      </c>
      <c r="BM34" s="16">
        <v>2240</v>
      </c>
      <c r="BN34" s="50">
        <f t="shared" si="68"/>
        <v>5040</v>
      </c>
      <c r="BO34" s="49"/>
      <c r="BP34" s="49"/>
      <c r="BQ34" s="45">
        <f t="shared" ref="BQ34:BQ48" si="104">BN34+BO34-BP34</f>
        <v>5040</v>
      </c>
      <c r="BS34" s="21" t="s">
        <v>35</v>
      </c>
      <c r="BT34" s="16">
        <v>2240</v>
      </c>
      <c r="BU34" s="50">
        <f t="shared" si="69"/>
        <v>5040</v>
      </c>
      <c r="BV34" s="49"/>
      <c r="BW34" s="121"/>
      <c r="BX34" s="45">
        <f t="shared" ref="BX34:BX48" si="105">BU34+BV34-BW34</f>
        <v>5040</v>
      </c>
      <c r="BZ34" s="21" t="s">
        <v>35</v>
      </c>
      <c r="CA34" s="16">
        <v>2240</v>
      </c>
      <c r="CB34" s="50">
        <f t="shared" si="70"/>
        <v>5040</v>
      </c>
      <c r="CC34" s="49"/>
      <c r="CD34" s="49"/>
      <c r="CE34" s="45">
        <f t="shared" ref="CE34:CE48" si="106">CB34+CC34-CD34</f>
        <v>5040</v>
      </c>
    </row>
    <row r="35" spans="1:83" s="27" customFormat="1" ht="15.75" hidden="1" customHeight="1">
      <c r="A35" s="24" t="s">
        <v>126</v>
      </c>
      <c r="B35" s="23">
        <v>2240</v>
      </c>
      <c r="C35" s="49"/>
      <c r="D35" s="49"/>
      <c r="E35" s="49"/>
      <c r="F35" s="45">
        <f t="shared" si="95"/>
        <v>0</v>
      </c>
      <c r="H35" s="24" t="s">
        <v>126</v>
      </c>
      <c r="I35" s="23">
        <v>2240</v>
      </c>
      <c r="J35" s="50">
        <f t="shared" si="60"/>
        <v>0</v>
      </c>
      <c r="K35" s="49"/>
      <c r="L35" s="121"/>
      <c r="M35" s="45">
        <f t="shared" si="96"/>
        <v>0</v>
      </c>
      <c r="O35" s="24" t="s">
        <v>126</v>
      </c>
      <c r="P35" s="23">
        <v>2240</v>
      </c>
      <c r="Q35" s="50">
        <f t="shared" si="61"/>
        <v>0</v>
      </c>
      <c r="R35" s="49"/>
      <c r="S35" s="121"/>
      <c r="T35" s="45">
        <f t="shared" si="97"/>
        <v>0</v>
      </c>
      <c r="V35" s="24" t="s">
        <v>126</v>
      </c>
      <c r="W35" s="23">
        <v>2240</v>
      </c>
      <c r="X35" s="50">
        <f t="shared" si="62"/>
        <v>0</v>
      </c>
      <c r="Y35" s="49"/>
      <c r="Z35" s="121"/>
      <c r="AA35" s="45">
        <f t="shared" si="98"/>
        <v>0</v>
      </c>
      <c r="AC35" s="24" t="s">
        <v>126</v>
      </c>
      <c r="AD35" s="23">
        <v>2240</v>
      </c>
      <c r="AE35" s="50">
        <f t="shared" si="63"/>
        <v>0</v>
      </c>
      <c r="AF35" s="49"/>
      <c r="AG35" s="121"/>
      <c r="AH35" s="45">
        <f t="shared" si="99"/>
        <v>0</v>
      </c>
      <c r="AJ35" s="24" t="s">
        <v>126</v>
      </c>
      <c r="AK35" s="23">
        <v>2240</v>
      </c>
      <c r="AL35" s="50">
        <f t="shared" si="64"/>
        <v>0</v>
      </c>
      <c r="AM35" s="49"/>
      <c r="AN35" s="121"/>
      <c r="AO35" s="45">
        <f t="shared" si="100"/>
        <v>0</v>
      </c>
      <c r="AQ35" s="24" t="s">
        <v>126</v>
      </c>
      <c r="AR35" s="23">
        <v>2240</v>
      </c>
      <c r="AS35" s="50">
        <f t="shared" si="65"/>
        <v>0</v>
      </c>
      <c r="AT35" s="49"/>
      <c r="AU35" s="121"/>
      <c r="AV35" s="45">
        <f t="shared" si="101"/>
        <v>0</v>
      </c>
      <c r="AX35" s="24" t="s">
        <v>126</v>
      </c>
      <c r="AY35" s="23">
        <v>2240</v>
      </c>
      <c r="AZ35" s="50">
        <f t="shared" si="66"/>
        <v>0</v>
      </c>
      <c r="BA35" s="49"/>
      <c r="BB35" s="49"/>
      <c r="BC35" s="45">
        <f t="shared" si="102"/>
        <v>0</v>
      </c>
      <c r="BE35" s="24" t="s">
        <v>126</v>
      </c>
      <c r="BF35" s="23">
        <v>2240</v>
      </c>
      <c r="BG35" s="50">
        <f t="shared" si="67"/>
        <v>0</v>
      </c>
      <c r="BH35" s="49"/>
      <c r="BI35" s="49"/>
      <c r="BJ35" s="45">
        <f t="shared" si="103"/>
        <v>0</v>
      </c>
      <c r="BL35" s="24" t="s">
        <v>126</v>
      </c>
      <c r="BM35" s="23">
        <v>2240</v>
      </c>
      <c r="BN35" s="50">
        <f t="shared" si="68"/>
        <v>0</v>
      </c>
      <c r="BO35" s="49"/>
      <c r="BP35" s="49"/>
      <c r="BQ35" s="45">
        <f t="shared" si="104"/>
        <v>0</v>
      </c>
      <c r="BS35" s="24" t="s">
        <v>126</v>
      </c>
      <c r="BT35" s="23">
        <v>2240</v>
      </c>
      <c r="BU35" s="50">
        <f t="shared" si="69"/>
        <v>0</v>
      </c>
      <c r="BV35" s="49"/>
      <c r="BW35" s="121"/>
      <c r="BX35" s="45">
        <f t="shared" si="105"/>
        <v>0</v>
      </c>
      <c r="BZ35" s="24" t="s">
        <v>126</v>
      </c>
      <c r="CA35" s="23">
        <v>2240</v>
      </c>
      <c r="CB35" s="50">
        <f t="shared" si="70"/>
        <v>0</v>
      </c>
      <c r="CC35" s="49"/>
      <c r="CD35" s="49"/>
      <c r="CE35" s="45">
        <f t="shared" si="106"/>
        <v>0</v>
      </c>
    </row>
    <row r="36" spans="1:83" s="27" customFormat="1" ht="15.75" customHeight="1" thickBot="1">
      <c r="A36" s="24" t="s">
        <v>127</v>
      </c>
      <c r="B36" s="23">
        <v>2240</v>
      </c>
      <c r="C36" s="49">
        <v>1000</v>
      </c>
      <c r="D36" s="49"/>
      <c r="E36" s="49"/>
      <c r="F36" s="45">
        <f t="shared" si="95"/>
        <v>1000</v>
      </c>
      <c r="H36" s="24" t="s">
        <v>127</v>
      </c>
      <c r="I36" s="23">
        <v>2240</v>
      </c>
      <c r="J36" s="50">
        <f t="shared" si="60"/>
        <v>1000</v>
      </c>
      <c r="K36" s="49"/>
      <c r="L36" s="121"/>
      <c r="M36" s="45">
        <f t="shared" si="96"/>
        <v>1000</v>
      </c>
      <c r="O36" s="24" t="s">
        <v>127</v>
      </c>
      <c r="P36" s="23">
        <v>2240</v>
      </c>
      <c r="Q36" s="50">
        <f t="shared" si="61"/>
        <v>1000</v>
      </c>
      <c r="R36" s="49"/>
      <c r="S36" s="121"/>
      <c r="T36" s="45">
        <f t="shared" si="97"/>
        <v>1000</v>
      </c>
      <c r="V36" s="24" t="s">
        <v>127</v>
      </c>
      <c r="W36" s="23">
        <v>2240</v>
      </c>
      <c r="X36" s="50">
        <f t="shared" si="62"/>
        <v>1000</v>
      </c>
      <c r="Y36" s="49"/>
      <c r="Z36" s="121"/>
      <c r="AA36" s="45">
        <f t="shared" si="98"/>
        <v>1000</v>
      </c>
      <c r="AC36" s="24" t="s">
        <v>127</v>
      </c>
      <c r="AD36" s="23">
        <v>2240</v>
      </c>
      <c r="AE36" s="50">
        <f t="shared" si="63"/>
        <v>1000</v>
      </c>
      <c r="AF36" s="49"/>
      <c r="AG36" s="121"/>
      <c r="AH36" s="45">
        <f t="shared" si="99"/>
        <v>1000</v>
      </c>
      <c r="AJ36" s="24" t="s">
        <v>127</v>
      </c>
      <c r="AK36" s="23">
        <v>2240</v>
      </c>
      <c r="AL36" s="50">
        <f t="shared" si="64"/>
        <v>1000</v>
      </c>
      <c r="AM36" s="49"/>
      <c r="AN36" s="121"/>
      <c r="AO36" s="45">
        <f t="shared" si="100"/>
        <v>1000</v>
      </c>
      <c r="AQ36" s="24" t="s">
        <v>127</v>
      </c>
      <c r="AR36" s="23">
        <v>2240</v>
      </c>
      <c r="AS36" s="50">
        <f t="shared" si="65"/>
        <v>1000</v>
      </c>
      <c r="AT36" s="49"/>
      <c r="AU36" s="121"/>
      <c r="AV36" s="45">
        <f t="shared" si="101"/>
        <v>1000</v>
      </c>
      <c r="AX36" s="24" t="s">
        <v>127</v>
      </c>
      <c r="AY36" s="23">
        <v>2240</v>
      </c>
      <c r="AZ36" s="50">
        <f t="shared" si="66"/>
        <v>1000</v>
      </c>
      <c r="BA36" s="49"/>
      <c r="BB36" s="49"/>
      <c r="BC36" s="45">
        <f t="shared" si="102"/>
        <v>1000</v>
      </c>
      <c r="BE36" s="24" t="s">
        <v>127</v>
      </c>
      <c r="BF36" s="23">
        <v>2240</v>
      </c>
      <c r="BG36" s="50">
        <f t="shared" si="67"/>
        <v>1000</v>
      </c>
      <c r="BH36" s="49"/>
      <c r="BI36" s="49"/>
      <c r="BJ36" s="45">
        <f t="shared" si="103"/>
        <v>1000</v>
      </c>
      <c r="BL36" s="24" t="s">
        <v>127</v>
      </c>
      <c r="BM36" s="23">
        <v>2240</v>
      </c>
      <c r="BN36" s="50">
        <f t="shared" si="68"/>
        <v>1000</v>
      </c>
      <c r="BO36" s="49"/>
      <c r="BP36" s="49"/>
      <c r="BQ36" s="45">
        <f t="shared" si="104"/>
        <v>1000</v>
      </c>
      <c r="BS36" s="24" t="s">
        <v>127</v>
      </c>
      <c r="BT36" s="23">
        <v>2240</v>
      </c>
      <c r="BU36" s="50">
        <f t="shared" si="69"/>
        <v>1000</v>
      </c>
      <c r="BV36" s="49"/>
      <c r="BW36" s="121"/>
      <c r="BX36" s="45">
        <f t="shared" si="105"/>
        <v>1000</v>
      </c>
      <c r="BZ36" s="24" t="s">
        <v>127</v>
      </c>
      <c r="CA36" s="23">
        <v>2240</v>
      </c>
      <c r="CB36" s="50">
        <f t="shared" si="70"/>
        <v>1000</v>
      </c>
      <c r="CC36" s="49"/>
      <c r="CD36" s="49"/>
      <c r="CE36" s="45">
        <f t="shared" si="106"/>
        <v>1000</v>
      </c>
    </row>
    <row r="37" spans="1:83" s="27" customFormat="1" ht="15.75" customHeight="1" thickBot="1">
      <c r="A37" s="24" t="s">
        <v>128</v>
      </c>
      <c r="B37" s="23">
        <v>2240</v>
      </c>
      <c r="C37" s="49">
        <v>1650</v>
      </c>
      <c r="D37" s="49"/>
      <c r="E37" s="49"/>
      <c r="F37" s="45">
        <f t="shared" si="95"/>
        <v>1650</v>
      </c>
      <c r="H37" s="24" t="s">
        <v>128</v>
      </c>
      <c r="I37" s="23">
        <v>2240</v>
      </c>
      <c r="J37" s="50">
        <f t="shared" si="60"/>
        <v>1650</v>
      </c>
      <c r="K37" s="49"/>
      <c r="L37" s="121"/>
      <c r="M37" s="45">
        <f t="shared" si="96"/>
        <v>1650</v>
      </c>
      <c r="O37" s="24" t="s">
        <v>128</v>
      </c>
      <c r="P37" s="23">
        <v>2240</v>
      </c>
      <c r="Q37" s="50">
        <f t="shared" si="61"/>
        <v>1650</v>
      </c>
      <c r="R37" s="49"/>
      <c r="S37" s="121"/>
      <c r="T37" s="45">
        <f t="shared" si="97"/>
        <v>1650</v>
      </c>
      <c r="V37" s="24" t="s">
        <v>128</v>
      </c>
      <c r="W37" s="23">
        <v>2240</v>
      </c>
      <c r="X37" s="50">
        <f t="shared" si="62"/>
        <v>1650</v>
      </c>
      <c r="Y37" s="49"/>
      <c r="Z37" s="121"/>
      <c r="AA37" s="45">
        <f t="shared" si="98"/>
        <v>1650</v>
      </c>
      <c r="AC37" s="24" t="s">
        <v>128</v>
      </c>
      <c r="AD37" s="23">
        <v>2240</v>
      </c>
      <c r="AE37" s="50">
        <f t="shared" si="63"/>
        <v>1650</v>
      </c>
      <c r="AF37" s="49"/>
      <c r="AG37" s="121"/>
      <c r="AH37" s="45">
        <f t="shared" si="99"/>
        <v>1650</v>
      </c>
      <c r="AJ37" s="24" t="s">
        <v>128</v>
      </c>
      <c r="AK37" s="23">
        <v>2240</v>
      </c>
      <c r="AL37" s="50">
        <f t="shared" si="64"/>
        <v>1650</v>
      </c>
      <c r="AM37" s="49"/>
      <c r="AN37" s="121"/>
      <c r="AO37" s="45">
        <f t="shared" si="100"/>
        <v>1650</v>
      </c>
      <c r="AQ37" s="24" t="s">
        <v>128</v>
      </c>
      <c r="AR37" s="23">
        <v>2240</v>
      </c>
      <c r="AS37" s="50">
        <f t="shared" si="65"/>
        <v>1650</v>
      </c>
      <c r="AT37" s="49"/>
      <c r="AU37" s="121"/>
      <c r="AV37" s="45">
        <f t="shared" si="101"/>
        <v>1650</v>
      </c>
      <c r="AX37" s="24" t="s">
        <v>128</v>
      </c>
      <c r="AY37" s="23">
        <v>2240</v>
      </c>
      <c r="AZ37" s="50">
        <f t="shared" si="66"/>
        <v>1650</v>
      </c>
      <c r="BA37" s="49"/>
      <c r="BB37" s="49"/>
      <c r="BC37" s="45">
        <f t="shared" si="102"/>
        <v>1650</v>
      </c>
      <c r="BE37" s="24" t="s">
        <v>128</v>
      </c>
      <c r="BF37" s="23">
        <v>2240</v>
      </c>
      <c r="BG37" s="50">
        <f t="shared" si="67"/>
        <v>1650</v>
      </c>
      <c r="BH37" s="49"/>
      <c r="BI37" s="49"/>
      <c r="BJ37" s="45">
        <f t="shared" si="103"/>
        <v>1650</v>
      </c>
      <c r="BL37" s="24" t="s">
        <v>128</v>
      </c>
      <c r="BM37" s="23">
        <v>2240</v>
      </c>
      <c r="BN37" s="50">
        <f t="shared" si="68"/>
        <v>1650</v>
      </c>
      <c r="BO37" s="49"/>
      <c r="BP37" s="49"/>
      <c r="BQ37" s="45">
        <f t="shared" si="104"/>
        <v>1650</v>
      </c>
      <c r="BS37" s="24" t="s">
        <v>128</v>
      </c>
      <c r="BT37" s="23">
        <v>2240</v>
      </c>
      <c r="BU37" s="50">
        <f t="shared" si="69"/>
        <v>1650</v>
      </c>
      <c r="BV37" s="49"/>
      <c r="BW37" s="121"/>
      <c r="BX37" s="45">
        <f t="shared" si="105"/>
        <v>1650</v>
      </c>
      <c r="BZ37" s="24" t="s">
        <v>128</v>
      </c>
      <c r="CA37" s="23">
        <v>2240</v>
      </c>
      <c r="CB37" s="50">
        <f t="shared" si="70"/>
        <v>1650</v>
      </c>
      <c r="CC37" s="49"/>
      <c r="CD37" s="49"/>
      <c r="CE37" s="45">
        <f t="shared" si="106"/>
        <v>1650</v>
      </c>
    </row>
    <row r="38" spans="1:83" s="27" customFormat="1" ht="15.75" customHeight="1" thickBot="1">
      <c r="A38" s="24" t="s">
        <v>129</v>
      </c>
      <c r="B38" s="23">
        <v>2240</v>
      </c>
      <c r="C38" s="49">
        <v>1300</v>
      </c>
      <c r="D38" s="49"/>
      <c r="E38" s="49"/>
      <c r="F38" s="45">
        <f t="shared" si="95"/>
        <v>1300</v>
      </c>
      <c r="H38" s="24" t="s">
        <v>129</v>
      </c>
      <c r="I38" s="23">
        <v>2240</v>
      </c>
      <c r="J38" s="50">
        <f t="shared" si="60"/>
        <v>1300</v>
      </c>
      <c r="K38" s="49"/>
      <c r="L38" s="121"/>
      <c r="M38" s="45">
        <f t="shared" si="96"/>
        <v>1300</v>
      </c>
      <c r="O38" s="24" t="s">
        <v>129</v>
      </c>
      <c r="P38" s="23">
        <v>2240</v>
      </c>
      <c r="Q38" s="50">
        <f t="shared" si="61"/>
        <v>1300</v>
      </c>
      <c r="R38" s="49"/>
      <c r="S38" s="121"/>
      <c r="T38" s="45">
        <f t="shared" si="97"/>
        <v>1300</v>
      </c>
      <c r="V38" s="24" t="s">
        <v>129</v>
      </c>
      <c r="W38" s="23">
        <v>2240</v>
      </c>
      <c r="X38" s="50">
        <f t="shared" si="62"/>
        <v>1300</v>
      </c>
      <c r="Y38" s="49"/>
      <c r="Z38" s="121"/>
      <c r="AA38" s="45">
        <f t="shared" si="98"/>
        <v>1300</v>
      </c>
      <c r="AC38" s="24" t="s">
        <v>129</v>
      </c>
      <c r="AD38" s="23">
        <v>2240</v>
      </c>
      <c r="AE38" s="50">
        <f t="shared" si="63"/>
        <v>1300</v>
      </c>
      <c r="AF38" s="49"/>
      <c r="AG38" s="121"/>
      <c r="AH38" s="45">
        <f t="shared" si="99"/>
        <v>1300</v>
      </c>
      <c r="AJ38" s="24" t="s">
        <v>129</v>
      </c>
      <c r="AK38" s="23">
        <v>2240</v>
      </c>
      <c r="AL38" s="50">
        <f t="shared" si="64"/>
        <v>1300</v>
      </c>
      <c r="AM38" s="49"/>
      <c r="AN38" s="121"/>
      <c r="AO38" s="45">
        <f t="shared" si="100"/>
        <v>1300</v>
      </c>
      <c r="AQ38" s="24" t="s">
        <v>129</v>
      </c>
      <c r="AR38" s="23">
        <v>2240</v>
      </c>
      <c r="AS38" s="50">
        <f t="shared" si="65"/>
        <v>1300</v>
      </c>
      <c r="AT38" s="49"/>
      <c r="AU38" s="121"/>
      <c r="AV38" s="45">
        <f t="shared" si="101"/>
        <v>1300</v>
      </c>
      <c r="AX38" s="24" t="s">
        <v>129</v>
      </c>
      <c r="AY38" s="23">
        <v>2240</v>
      </c>
      <c r="AZ38" s="50">
        <f t="shared" si="66"/>
        <v>1300</v>
      </c>
      <c r="BA38" s="49"/>
      <c r="BB38" s="49"/>
      <c r="BC38" s="45">
        <f t="shared" si="102"/>
        <v>1300</v>
      </c>
      <c r="BE38" s="24" t="s">
        <v>129</v>
      </c>
      <c r="BF38" s="23">
        <v>2240</v>
      </c>
      <c r="BG38" s="50">
        <f t="shared" si="67"/>
        <v>1300</v>
      </c>
      <c r="BH38" s="49"/>
      <c r="BI38" s="49"/>
      <c r="BJ38" s="45">
        <f t="shared" si="103"/>
        <v>1300</v>
      </c>
      <c r="BL38" s="24" t="s">
        <v>129</v>
      </c>
      <c r="BM38" s="23">
        <v>2240</v>
      </c>
      <c r="BN38" s="50">
        <f t="shared" si="68"/>
        <v>1300</v>
      </c>
      <c r="BO38" s="49"/>
      <c r="BP38" s="49"/>
      <c r="BQ38" s="45">
        <f t="shared" si="104"/>
        <v>1300</v>
      </c>
      <c r="BS38" s="24" t="s">
        <v>129</v>
      </c>
      <c r="BT38" s="23">
        <v>2240</v>
      </c>
      <c r="BU38" s="50">
        <f t="shared" si="69"/>
        <v>1300</v>
      </c>
      <c r="BV38" s="49"/>
      <c r="BW38" s="121"/>
      <c r="BX38" s="45">
        <f t="shared" si="105"/>
        <v>1300</v>
      </c>
      <c r="BZ38" s="24" t="s">
        <v>129</v>
      </c>
      <c r="CA38" s="23">
        <v>2240</v>
      </c>
      <c r="CB38" s="50">
        <f t="shared" si="70"/>
        <v>1300</v>
      </c>
      <c r="CC38" s="49"/>
      <c r="CD38" s="49"/>
      <c r="CE38" s="45">
        <f t="shared" si="106"/>
        <v>1300</v>
      </c>
    </row>
    <row r="39" spans="1:83" s="27" customFormat="1" ht="15.75" customHeight="1" thickBot="1">
      <c r="A39" s="21" t="s">
        <v>41</v>
      </c>
      <c r="B39" s="16">
        <v>2240</v>
      </c>
      <c r="C39" s="49">
        <v>2285</v>
      </c>
      <c r="D39" s="49"/>
      <c r="E39" s="49"/>
      <c r="F39" s="45">
        <f t="shared" si="95"/>
        <v>2285</v>
      </c>
      <c r="H39" s="21" t="s">
        <v>41</v>
      </c>
      <c r="I39" s="16">
        <v>2240</v>
      </c>
      <c r="J39" s="50">
        <f t="shared" si="60"/>
        <v>2285</v>
      </c>
      <c r="K39" s="49"/>
      <c r="L39" s="121"/>
      <c r="M39" s="45">
        <f t="shared" si="96"/>
        <v>2285</v>
      </c>
      <c r="O39" s="21" t="s">
        <v>41</v>
      </c>
      <c r="P39" s="16">
        <v>2240</v>
      </c>
      <c r="Q39" s="50">
        <f t="shared" si="61"/>
        <v>2285</v>
      </c>
      <c r="R39" s="49"/>
      <c r="S39" s="121"/>
      <c r="T39" s="45">
        <f t="shared" si="97"/>
        <v>2285</v>
      </c>
      <c r="V39" s="21" t="s">
        <v>41</v>
      </c>
      <c r="W39" s="16">
        <v>2240</v>
      </c>
      <c r="X39" s="50">
        <f t="shared" si="62"/>
        <v>2285</v>
      </c>
      <c r="Y39" s="49"/>
      <c r="Z39" s="121"/>
      <c r="AA39" s="45">
        <f t="shared" si="98"/>
        <v>2285</v>
      </c>
      <c r="AC39" s="21" t="s">
        <v>41</v>
      </c>
      <c r="AD39" s="16">
        <v>2240</v>
      </c>
      <c r="AE39" s="50">
        <f t="shared" si="63"/>
        <v>2285</v>
      </c>
      <c r="AF39" s="49"/>
      <c r="AG39" s="121"/>
      <c r="AH39" s="45">
        <f t="shared" si="99"/>
        <v>2285</v>
      </c>
      <c r="AJ39" s="21" t="s">
        <v>41</v>
      </c>
      <c r="AK39" s="16">
        <v>2240</v>
      </c>
      <c r="AL39" s="50">
        <f t="shared" si="64"/>
        <v>2285</v>
      </c>
      <c r="AM39" s="49"/>
      <c r="AN39" s="121"/>
      <c r="AO39" s="45">
        <f t="shared" si="100"/>
        <v>2285</v>
      </c>
      <c r="AQ39" s="21" t="s">
        <v>41</v>
      </c>
      <c r="AR39" s="16">
        <v>2240</v>
      </c>
      <c r="AS39" s="50">
        <f t="shared" si="65"/>
        <v>2285</v>
      </c>
      <c r="AT39" s="49"/>
      <c r="AU39" s="121">
        <f>1185.48+680.85</f>
        <v>1866.33</v>
      </c>
      <c r="AV39" s="45">
        <f t="shared" si="101"/>
        <v>418.67000000000007</v>
      </c>
      <c r="AX39" s="21" t="s">
        <v>41</v>
      </c>
      <c r="AY39" s="16">
        <v>2240</v>
      </c>
      <c r="AZ39" s="50">
        <f t="shared" si="66"/>
        <v>418.67000000000007</v>
      </c>
      <c r="BA39" s="49"/>
      <c r="BB39" s="49"/>
      <c r="BC39" s="45">
        <f t="shared" si="102"/>
        <v>418.67000000000007</v>
      </c>
      <c r="BE39" s="21" t="s">
        <v>41</v>
      </c>
      <c r="BF39" s="16">
        <v>2240</v>
      </c>
      <c r="BG39" s="50">
        <f t="shared" si="67"/>
        <v>418.67000000000007</v>
      </c>
      <c r="BH39" s="49"/>
      <c r="BI39" s="49"/>
      <c r="BJ39" s="45">
        <f t="shared" si="103"/>
        <v>418.67000000000007</v>
      </c>
      <c r="BL39" s="21" t="s">
        <v>41</v>
      </c>
      <c r="BM39" s="16">
        <v>2240</v>
      </c>
      <c r="BN39" s="50">
        <f t="shared" si="68"/>
        <v>418.67000000000007</v>
      </c>
      <c r="BO39" s="49"/>
      <c r="BP39" s="49"/>
      <c r="BQ39" s="45">
        <f t="shared" si="104"/>
        <v>418.67000000000007</v>
      </c>
      <c r="BS39" s="21" t="s">
        <v>41</v>
      </c>
      <c r="BT39" s="16">
        <v>2240</v>
      </c>
      <c r="BU39" s="50">
        <f t="shared" si="69"/>
        <v>418.67000000000007</v>
      </c>
      <c r="BV39" s="49"/>
      <c r="BW39" s="121"/>
      <c r="BX39" s="45">
        <f t="shared" si="105"/>
        <v>418.67000000000007</v>
      </c>
      <c r="BZ39" s="21" t="s">
        <v>41</v>
      </c>
      <c r="CA39" s="16">
        <v>2240</v>
      </c>
      <c r="CB39" s="50">
        <f t="shared" si="70"/>
        <v>418.67000000000007</v>
      </c>
      <c r="CC39" s="49"/>
      <c r="CD39" s="49"/>
      <c r="CE39" s="45">
        <f t="shared" si="106"/>
        <v>418.67000000000007</v>
      </c>
    </row>
    <row r="40" spans="1:83" s="27" customFormat="1" ht="15.75" customHeight="1" thickBot="1">
      <c r="A40" s="21" t="s">
        <v>47</v>
      </c>
      <c r="B40" s="16">
        <v>2240</v>
      </c>
      <c r="C40" s="49">
        <v>2000</v>
      </c>
      <c r="D40" s="49"/>
      <c r="E40" s="49"/>
      <c r="F40" s="45">
        <f t="shared" si="95"/>
        <v>2000</v>
      </c>
      <c r="H40" s="21" t="s">
        <v>47</v>
      </c>
      <c r="I40" s="16">
        <v>2240</v>
      </c>
      <c r="J40" s="50">
        <f t="shared" si="60"/>
        <v>2000</v>
      </c>
      <c r="K40" s="49"/>
      <c r="L40" s="121"/>
      <c r="M40" s="45">
        <f t="shared" si="96"/>
        <v>2000</v>
      </c>
      <c r="O40" s="21" t="s">
        <v>47</v>
      </c>
      <c r="P40" s="16">
        <v>2240</v>
      </c>
      <c r="Q40" s="50">
        <f t="shared" si="61"/>
        <v>2000</v>
      </c>
      <c r="R40" s="49"/>
      <c r="S40" s="121"/>
      <c r="T40" s="45">
        <f t="shared" si="97"/>
        <v>2000</v>
      </c>
      <c r="V40" s="21" t="s">
        <v>47</v>
      </c>
      <c r="W40" s="16">
        <v>2240</v>
      </c>
      <c r="X40" s="50">
        <f t="shared" si="62"/>
        <v>2000</v>
      </c>
      <c r="Y40" s="49"/>
      <c r="Z40" s="121"/>
      <c r="AA40" s="45">
        <f t="shared" si="98"/>
        <v>2000</v>
      </c>
      <c r="AC40" s="21" t="s">
        <v>47</v>
      </c>
      <c r="AD40" s="16">
        <v>2240</v>
      </c>
      <c r="AE40" s="50">
        <f t="shared" si="63"/>
        <v>2000</v>
      </c>
      <c r="AF40" s="49"/>
      <c r="AG40" s="121"/>
      <c r="AH40" s="45">
        <f t="shared" si="99"/>
        <v>2000</v>
      </c>
      <c r="AJ40" s="21" t="s">
        <v>47</v>
      </c>
      <c r="AK40" s="16">
        <v>2240</v>
      </c>
      <c r="AL40" s="50">
        <f t="shared" si="64"/>
        <v>2000</v>
      </c>
      <c r="AM40" s="49"/>
      <c r="AN40" s="121"/>
      <c r="AO40" s="45">
        <f t="shared" si="100"/>
        <v>2000</v>
      </c>
      <c r="AQ40" s="21" t="s">
        <v>47</v>
      </c>
      <c r="AR40" s="16">
        <v>2240</v>
      </c>
      <c r="AS40" s="50">
        <f t="shared" si="65"/>
        <v>2000</v>
      </c>
      <c r="AT40" s="49"/>
      <c r="AU40" s="121"/>
      <c r="AV40" s="45">
        <f t="shared" si="101"/>
        <v>2000</v>
      </c>
      <c r="AX40" s="21" t="s">
        <v>47</v>
      </c>
      <c r="AY40" s="16">
        <v>2240</v>
      </c>
      <c r="AZ40" s="50">
        <f t="shared" si="66"/>
        <v>2000</v>
      </c>
      <c r="BA40" s="49"/>
      <c r="BB40" s="49"/>
      <c r="BC40" s="45">
        <f t="shared" si="102"/>
        <v>2000</v>
      </c>
      <c r="BE40" s="21" t="s">
        <v>47</v>
      </c>
      <c r="BF40" s="16">
        <v>2240</v>
      </c>
      <c r="BG40" s="50">
        <f t="shared" si="67"/>
        <v>2000</v>
      </c>
      <c r="BH40" s="49"/>
      <c r="BI40" s="49"/>
      <c r="BJ40" s="45">
        <f t="shared" si="103"/>
        <v>2000</v>
      </c>
      <c r="BL40" s="21" t="s">
        <v>47</v>
      </c>
      <c r="BM40" s="16">
        <v>2240</v>
      </c>
      <c r="BN40" s="50">
        <f t="shared" si="68"/>
        <v>2000</v>
      </c>
      <c r="BO40" s="49"/>
      <c r="BP40" s="49"/>
      <c r="BQ40" s="45">
        <f t="shared" si="104"/>
        <v>2000</v>
      </c>
      <c r="BS40" s="21" t="s">
        <v>47</v>
      </c>
      <c r="BT40" s="16">
        <v>2240</v>
      </c>
      <c r="BU40" s="50">
        <f t="shared" si="69"/>
        <v>2000</v>
      </c>
      <c r="BV40" s="49"/>
      <c r="BW40" s="121"/>
      <c r="BX40" s="45">
        <f t="shared" si="105"/>
        <v>2000</v>
      </c>
      <c r="BZ40" s="21" t="s">
        <v>47</v>
      </c>
      <c r="CA40" s="16">
        <v>2240</v>
      </c>
      <c r="CB40" s="50">
        <f t="shared" si="70"/>
        <v>2000</v>
      </c>
      <c r="CC40" s="49"/>
      <c r="CD40" s="49"/>
      <c r="CE40" s="45">
        <f t="shared" si="106"/>
        <v>2000</v>
      </c>
    </row>
    <row r="41" spans="1:83" s="27" customFormat="1" ht="15.75" customHeight="1" thickBot="1">
      <c r="A41" s="21" t="s">
        <v>45</v>
      </c>
      <c r="B41" s="16">
        <v>2240</v>
      </c>
      <c r="C41" s="49">
        <v>820</v>
      </c>
      <c r="D41" s="49"/>
      <c r="E41" s="49"/>
      <c r="F41" s="45">
        <f t="shared" si="95"/>
        <v>820</v>
      </c>
      <c r="H41" s="21" t="s">
        <v>45</v>
      </c>
      <c r="I41" s="16">
        <v>2240</v>
      </c>
      <c r="J41" s="50">
        <f t="shared" si="60"/>
        <v>820</v>
      </c>
      <c r="K41" s="49"/>
      <c r="L41" s="121">
        <v>820</v>
      </c>
      <c r="M41" s="45">
        <f t="shared" si="96"/>
        <v>0</v>
      </c>
      <c r="O41" s="21" t="s">
        <v>45</v>
      </c>
      <c r="P41" s="16">
        <v>2240</v>
      </c>
      <c r="Q41" s="50">
        <f t="shared" si="61"/>
        <v>0</v>
      </c>
      <c r="R41" s="49"/>
      <c r="S41" s="121"/>
      <c r="T41" s="45">
        <f t="shared" si="97"/>
        <v>0</v>
      </c>
      <c r="V41" s="21" t="s">
        <v>45</v>
      </c>
      <c r="W41" s="16">
        <v>2240</v>
      </c>
      <c r="X41" s="50">
        <f t="shared" si="62"/>
        <v>0</v>
      </c>
      <c r="Y41" s="49"/>
      <c r="Z41" s="121"/>
      <c r="AA41" s="45">
        <f t="shared" si="98"/>
        <v>0</v>
      </c>
      <c r="AC41" s="21" t="s">
        <v>45</v>
      </c>
      <c r="AD41" s="16">
        <v>2240</v>
      </c>
      <c r="AE41" s="50">
        <f t="shared" si="63"/>
        <v>0</v>
      </c>
      <c r="AF41" s="49"/>
      <c r="AG41" s="121"/>
      <c r="AH41" s="45">
        <f t="shared" si="99"/>
        <v>0</v>
      </c>
      <c r="AJ41" s="21" t="s">
        <v>45</v>
      </c>
      <c r="AK41" s="16">
        <v>2240</v>
      </c>
      <c r="AL41" s="50">
        <f t="shared" si="64"/>
        <v>0</v>
      </c>
      <c r="AM41" s="49"/>
      <c r="AN41" s="121"/>
      <c r="AO41" s="45">
        <f t="shared" si="100"/>
        <v>0</v>
      </c>
      <c r="AQ41" s="21" t="s">
        <v>45</v>
      </c>
      <c r="AR41" s="16">
        <v>2240</v>
      </c>
      <c r="AS41" s="50">
        <f t="shared" si="65"/>
        <v>0</v>
      </c>
      <c r="AT41" s="49"/>
      <c r="AU41" s="121"/>
      <c r="AV41" s="45">
        <f t="shared" si="101"/>
        <v>0</v>
      </c>
      <c r="AX41" s="21" t="s">
        <v>45</v>
      </c>
      <c r="AY41" s="16">
        <v>2240</v>
      </c>
      <c r="AZ41" s="50">
        <f t="shared" si="66"/>
        <v>0</v>
      </c>
      <c r="BA41" s="49"/>
      <c r="BB41" s="49"/>
      <c r="BC41" s="45">
        <f t="shared" si="102"/>
        <v>0</v>
      </c>
      <c r="BE41" s="21" t="s">
        <v>45</v>
      </c>
      <c r="BF41" s="16">
        <v>2240</v>
      </c>
      <c r="BG41" s="50">
        <f t="shared" si="67"/>
        <v>0</v>
      </c>
      <c r="BH41" s="49"/>
      <c r="BI41" s="49"/>
      <c r="BJ41" s="45">
        <f t="shared" si="103"/>
        <v>0</v>
      </c>
      <c r="BL41" s="21" t="s">
        <v>45</v>
      </c>
      <c r="BM41" s="16">
        <v>2240</v>
      </c>
      <c r="BN41" s="50">
        <f t="shared" si="68"/>
        <v>0</v>
      </c>
      <c r="BO41" s="49"/>
      <c r="BP41" s="49"/>
      <c r="BQ41" s="45">
        <f t="shared" si="104"/>
        <v>0</v>
      </c>
      <c r="BS41" s="21" t="s">
        <v>45</v>
      </c>
      <c r="BT41" s="16">
        <v>2240</v>
      </c>
      <c r="BU41" s="50">
        <f t="shared" si="69"/>
        <v>0</v>
      </c>
      <c r="BV41" s="49"/>
      <c r="BW41" s="121">
        <v>1350</v>
      </c>
      <c r="BX41" s="45">
        <f t="shared" si="105"/>
        <v>-1350</v>
      </c>
      <c r="BZ41" s="21" t="s">
        <v>45</v>
      </c>
      <c r="CA41" s="16">
        <v>2240</v>
      </c>
      <c r="CB41" s="50">
        <f t="shared" si="70"/>
        <v>-1350</v>
      </c>
      <c r="CC41" s="49"/>
      <c r="CD41" s="49"/>
      <c r="CE41" s="45">
        <f t="shared" si="106"/>
        <v>-1350</v>
      </c>
    </row>
    <row r="42" spans="1:83" s="27" customFormat="1" ht="15.75" customHeight="1" thickBot="1">
      <c r="A42" s="21" t="s">
        <v>43</v>
      </c>
      <c r="B42" s="16">
        <v>2240</v>
      </c>
      <c r="C42" s="49">
        <v>1615</v>
      </c>
      <c r="D42" s="49"/>
      <c r="E42" s="49"/>
      <c r="F42" s="45">
        <f t="shared" si="95"/>
        <v>1615</v>
      </c>
      <c r="H42" s="21" t="s">
        <v>43</v>
      </c>
      <c r="I42" s="16">
        <v>2240</v>
      </c>
      <c r="J42" s="50">
        <f t="shared" si="60"/>
        <v>1615</v>
      </c>
      <c r="K42" s="49"/>
      <c r="L42" s="121"/>
      <c r="M42" s="45">
        <f t="shared" si="96"/>
        <v>1615</v>
      </c>
      <c r="O42" s="21" t="s">
        <v>43</v>
      </c>
      <c r="P42" s="16">
        <v>2240</v>
      </c>
      <c r="Q42" s="50">
        <f t="shared" si="61"/>
        <v>1615</v>
      </c>
      <c r="R42" s="49"/>
      <c r="S42" s="121"/>
      <c r="T42" s="45">
        <f t="shared" si="97"/>
        <v>1615</v>
      </c>
      <c r="V42" s="21" t="s">
        <v>43</v>
      </c>
      <c r="W42" s="16">
        <v>2240</v>
      </c>
      <c r="X42" s="50">
        <f t="shared" si="62"/>
        <v>1615</v>
      </c>
      <c r="Y42" s="49"/>
      <c r="Z42" s="121"/>
      <c r="AA42" s="45">
        <f t="shared" si="98"/>
        <v>1615</v>
      </c>
      <c r="AC42" s="21" t="s">
        <v>43</v>
      </c>
      <c r="AD42" s="16">
        <v>2240</v>
      </c>
      <c r="AE42" s="50">
        <f t="shared" si="63"/>
        <v>1615</v>
      </c>
      <c r="AF42" s="49"/>
      <c r="AG42" s="121"/>
      <c r="AH42" s="45">
        <f t="shared" si="99"/>
        <v>1615</v>
      </c>
      <c r="AJ42" s="21" t="s">
        <v>43</v>
      </c>
      <c r="AK42" s="16">
        <v>2240</v>
      </c>
      <c r="AL42" s="50">
        <f t="shared" si="64"/>
        <v>1615</v>
      </c>
      <c r="AM42" s="49"/>
      <c r="AN42" s="121"/>
      <c r="AO42" s="45">
        <f t="shared" si="100"/>
        <v>1615</v>
      </c>
      <c r="AQ42" s="21" t="s">
        <v>43</v>
      </c>
      <c r="AR42" s="16">
        <v>2240</v>
      </c>
      <c r="AS42" s="50">
        <f t="shared" si="65"/>
        <v>1615</v>
      </c>
      <c r="AT42" s="49"/>
      <c r="AU42" s="121">
        <v>1615</v>
      </c>
      <c r="AV42" s="45">
        <f t="shared" si="101"/>
        <v>0</v>
      </c>
      <c r="AX42" s="21" t="s">
        <v>43</v>
      </c>
      <c r="AY42" s="16">
        <v>2240</v>
      </c>
      <c r="AZ42" s="50">
        <f t="shared" si="66"/>
        <v>0</v>
      </c>
      <c r="BA42" s="49"/>
      <c r="BB42" s="49"/>
      <c r="BC42" s="45">
        <f t="shared" si="102"/>
        <v>0</v>
      </c>
      <c r="BE42" s="21" t="s">
        <v>43</v>
      </c>
      <c r="BF42" s="16">
        <v>2240</v>
      </c>
      <c r="BG42" s="50">
        <f t="shared" si="67"/>
        <v>0</v>
      </c>
      <c r="BH42" s="49"/>
      <c r="BI42" s="49"/>
      <c r="BJ42" s="45">
        <f t="shared" si="103"/>
        <v>0</v>
      </c>
      <c r="BL42" s="21" t="s">
        <v>43</v>
      </c>
      <c r="BM42" s="16">
        <v>2240</v>
      </c>
      <c r="BN42" s="50">
        <f t="shared" si="68"/>
        <v>0</v>
      </c>
      <c r="BO42" s="49"/>
      <c r="BP42" s="49"/>
      <c r="BQ42" s="45">
        <f t="shared" si="104"/>
        <v>0</v>
      </c>
      <c r="BS42" s="21" t="s">
        <v>43</v>
      </c>
      <c r="BT42" s="16">
        <v>2240</v>
      </c>
      <c r="BU42" s="50">
        <f t="shared" si="69"/>
        <v>0</v>
      </c>
      <c r="BV42" s="49"/>
      <c r="BW42" s="121"/>
      <c r="BX42" s="45">
        <f t="shared" si="105"/>
        <v>0</v>
      </c>
      <c r="BZ42" s="21" t="s">
        <v>43</v>
      </c>
      <c r="CA42" s="16">
        <v>2240</v>
      </c>
      <c r="CB42" s="50">
        <f t="shared" si="70"/>
        <v>0</v>
      </c>
      <c r="CC42" s="49"/>
      <c r="CD42" s="49"/>
      <c r="CE42" s="45">
        <f t="shared" si="106"/>
        <v>0</v>
      </c>
    </row>
    <row r="43" spans="1:83" s="27" customFormat="1" ht="15.75" customHeight="1" thickBot="1">
      <c r="A43" s="21" t="s">
        <v>37</v>
      </c>
      <c r="B43" s="16">
        <v>2240</v>
      </c>
      <c r="C43" s="49">
        <f>7520</f>
        <v>7520</v>
      </c>
      <c r="D43" s="49"/>
      <c r="E43" s="49"/>
      <c r="F43" s="45">
        <f t="shared" si="95"/>
        <v>7520</v>
      </c>
      <c r="H43" s="21" t="s">
        <v>37</v>
      </c>
      <c r="I43" s="16">
        <v>2240</v>
      </c>
      <c r="J43" s="50">
        <f t="shared" si="60"/>
        <v>7520</v>
      </c>
      <c r="K43" s="49"/>
      <c r="L43" s="121">
        <v>385.22</v>
      </c>
      <c r="M43" s="45">
        <f t="shared" si="96"/>
        <v>7134.78</v>
      </c>
      <c r="O43" s="21" t="s">
        <v>37</v>
      </c>
      <c r="P43" s="16">
        <v>2240</v>
      </c>
      <c r="Q43" s="50">
        <f t="shared" si="61"/>
        <v>7134.78</v>
      </c>
      <c r="R43" s="49"/>
      <c r="S43" s="121">
        <v>258.8</v>
      </c>
      <c r="T43" s="45">
        <f t="shared" si="97"/>
        <v>6875.98</v>
      </c>
      <c r="V43" s="21" t="s">
        <v>37</v>
      </c>
      <c r="W43" s="16">
        <v>2240</v>
      </c>
      <c r="X43" s="50">
        <f t="shared" si="62"/>
        <v>6875.98</v>
      </c>
      <c r="Y43" s="49"/>
      <c r="Z43" s="121">
        <v>1735.22</v>
      </c>
      <c r="AA43" s="45">
        <f t="shared" si="98"/>
        <v>5140.7599999999993</v>
      </c>
      <c r="AC43" s="21" t="s">
        <v>37</v>
      </c>
      <c r="AD43" s="16">
        <v>2240</v>
      </c>
      <c r="AE43" s="50">
        <f t="shared" si="63"/>
        <v>5140.7599999999993</v>
      </c>
      <c r="AF43" s="49"/>
      <c r="AG43" s="121">
        <v>463.88</v>
      </c>
      <c r="AH43" s="45">
        <f t="shared" si="99"/>
        <v>4676.8799999999992</v>
      </c>
      <c r="AJ43" s="21" t="s">
        <v>37</v>
      </c>
      <c r="AK43" s="16">
        <v>2240</v>
      </c>
      <c r="AL43" s="50">
        <f t="shared" si="64"/>
        <v>4676.8799999999992</v>
      </c>
      <c r="AM43" s="49"/>
      <c r="AN43" s="121"/>
      <c r="AO43" s="45">
        <f t="shared" si="100"/>
        <v>4676.8799999999992</v>
      </c>
      <c r="AQ43" s="21" t="s">
        <v>37</v>
      </c>
      <c r="AR43" s="16">
        <v>2240</v>
      </c>
      <c r="AS43" s="50">
        <f t="shared" si="65"/>
        <v>4676.8799999999992</v>
      </c>
      <c r="AT43" s="49"/>
      <c r="AU43" s="121"/>
      <c r="AV43" s="45">
        <f t="shared" si="101"/>
        <v>4676.8799999999992</v>
      </c>
      <c r="AX43" s="21" t="s">
        <v>37</v>
      </c>
      <c r="AY43" s="16">
        <v>2240</v>
      </c>
      <c r="AZ43" s="50">
        <f t="shared" si="66"/>
        <v>4676.8799999999992</v>
      </c>
      <c r="BA43" s="49"/>
      <c r="BB43" s="49"/>
      <c r="BC43" s="45">
        <f t="shared" si="102"/>
        <v>4676.8799999999992</v>
      </c>
      <c r="BE43" s="21" t="s">
        <v>37</v>
      </c>
      <c r="BF43" s="16">
        <v>2240</v>
      </c>
      <c r="BG43" s="50">
        <f t="shared" si="67"/>
        <v>4676.8799999999992</v>
      </c>
      <c r="BH43" s="49"/>
      <c r="BI43" s="49"/>
      <c r="BJ43" s="45">
        <f t="shared" si="103"/>
        <v>4676.8799999999992</v>
      </c>
      <c r="BL43" s="21" t="s">
        <v>37</v>
      </c>
      <c r="BM43" s="16">
        <v>2240</v>
      </c>
      <c r="BN43" s="50">
        <f t="shared" si="68"/>
        <v>4676.8799999999992</v>
      </c>
      <c r="BO43" s="49"/>
      <c r="BP43" s="49"/>
      <c r="BQ43" s="45">
        <f t="shared" si="104"/>
        <v>4676.8799999999992</v>
      </c>
      <c r="BS43" s="21" t="s">
        <v>37</v>
      </c>
      <c r="BT43" s="16">
        <v>2240</v>
      </c>
      <c r="BU43" s="50">
        <f t="shared" si="69"/>
        <v>4676.8799999999992</v>
      </c>
      <c r="BV43" s="49"/>
      <c r="BW43" s="121">
        <v>385.22</v>
      </c>
      <c r="BX43" s="45">
        <f t="shared" si="105"/>
        <v>4291.6599999999989</v>
      </c>
      <c r="BZ43" s="21" t="s">
        <v>37</v>
      </c>
      <c r="CA43" s="16">
        <v>2240</v>
      </c>
      <c r="CB43" s="50">
        <f t="shared" si="70"/>
        <v>4291.6599999999989</v>
      </c>
      <c r="CC43" s="49"/>
      <c r="CD43" s="49"/>
      <c r="CE43" s="45">
        <f t="shared" si="106"/>
        <v>4291.6599999999989</v>
      </c>
    </row>
    <row r="44" spans="1:83" s="88" customFormat="1" ht="15.75" customHeight="1" thickBot="1">
      <c r="A44" s="34" t="s">
        <v>143</v>
      </c>
      <c r="B44" s="16">
        <v>2240</v>
      </c>
      <c r="C44" s="49"/>
      <c r="D44" s="49"/>
      <c r="E44" s="49"/>
      <c r="F44" s="45">
        <f t="shared" si="95"/>
        <v>0</v>
      </c>
      <c r="H44" s="34" t="s">
        <v>143</v>
      </c>
      <c r="I44" s="16">
        <v>2240</v>
      </c>
      <c r="J44" s="50">
        <f t="shared" si="60"/>
        <v>0</v>
      </c>
      <c r="K44" s="49"/>
      <c r="L44" s="121"/>
      <c r="M44" s="45">
        <f t="shared" si="96"/>
        <v>0</v>
      </c>
      <c r="O44" s="34" t="s">
        <v>143</v>
      </c>
      <c r="P44" s="16">
        <v>2240</v>
      </c>
      <c r="Q44" s="50">
        <f t="shared" si="61"/>
        <v>0</v>
      </c>
      <c r="R44" s="49"/>
      <c r="S44" s="121"/>
      <c r="T44" s="45">
        <f t="shared" si="97"/>
        <v>0</v>
      </c>
      <c r="V44" s="34" t="s">
        <v>143</v>
      </c>
      <c r="W44" s="16">
        <v>2240</v>
      </c>
      <c r="X44" s="50">
        <f t="shared" si="62"/>
        <v>0</v>
      </c>
      <c r="Y44" s="49"/>
      <c r="Z44" s="121"/>
      <c r="AA44" s="45">
        <f t="shared" si="98"/>
        <v>0</v>
      </c>
      <c r="AC44" s="34" t="s">
        <v>143</v>
      </c>
      <c r="AD44" s="16">
        <v>2240</v>
      </c>
      <c r="AE44" s="50">
        <f t="shared" si="63"/>
        <v>0</v>
      </c>
      <c r="AF44" s="49"/>
      <c r="AG44" s="121"/>
      <c r="AH44" s="45">
        <f t="shared" si="99"/>
        <v>0</v>
      </c>
      <c r="AJ44" s="34" t="s">
        <v>143</v>
      </c>
      <c r="AK44" s="16">
        <v>2240</v>
      </c>
      <c r="AL44" s="50">
        <f t="shared" si="64"/>
        <v>0</v>
      </c>
      <c r="AM44" s="49"/>
      <c r="AN44" s="121"/>
      <c r="AO44" s="45">
        <f t="shared" si="100"/>
        <v>0</v>
      </c>
      <c r="AQ44" s="34" t="s">
        <v>143</v>
      </c>
      <c r="AR44" s="16">
        <v>2240</v>
      </c>
      <c r="AS44" s="50">
        <f t="shared" si="65"/>
        <v>0</v>
      </c>
      <c r="AT44" s="49"/>
      <c r="AU44" s="121"/>
      <c r="AV44" s="45">
        <f t="shared" si="101"/>
        <v>0</v>
      </c>
      <c r="AX44" s="34" t="s">
        <v>143</v>
      </c>
      <c r="AY44" s="16">
        <v>2240</v>
      </c>
      <c r="AZ44" s="41">
        <f t="shared" si="66"/>
        <v>0</v>
      </c>
      <c r="BA44" s="49"/>
      <c r="BB44" s="49"/>
      <c r="BC44" s="45">
        <f t="shared" si="102"/>
        <v>0</v>
      </c>
      <c r="BE44" s="34" t="s">
        <v>143</v>
      </c>
      <c r="BF44" s="16">
        <v>2240</v>
      </c>
      <c r="BG44" s="41">
        <f t="shared" si="67"/>
        <v>0</v>
      </c>
      <c r="BH44" s="49"/>
      <c r="BI44" s="49"/>
      <c r="BJ44" s="45">
        <f t="shared" si="103"/>
        <v>0</v>
      </c>
      <c r="BL44" s="34" t="s">
        <v>143</v>
      </c>
      <c r="BM44" s="16">
        <v>2240</v>
      </c>
      <c r="BN44" s="41">
        <f t="shared" si="68"/>
        <v>0</v>
      </c>
      <c r="BO44" s="49"/>
      <c r="BP44" s="49"/>
      <c r="BQ44" s="45">
        <f t="shared" si="104"/>
        <v>0</v>
      </c>
      <c r="BS44" s="34" t="s">
        <v>143</v>
      </c>
      <c r="BT44" s="16">
        <v>2240</v>
      </c>
      <c r="BU44" s="41">
        <f t="shared" si="69"/>
        <v>0</v>
      </c>
      <c r="BV44" s="49"/>
      <c r="BW44" s="121"/>
      <c r="BX44" s="45">
        <f t="shared" si="105"/>
        <v>0</v>
      </c>
      <c r="BZ44" s="34" t="s">
        <v>143</v>
      </c>
      <c r="CA44" s="16">
        <v>2240</v>
      </c>
      <c r="CB44" s="41">
        <f t="shared" si="70"/>
        <v>0</v>
      </c>
      <c r="CC44" s="49"/>
      <c r="CD44" s="49"/>
      <c r="CE44" s="45">
        <f t="shared" si="106"/>
        <v>0</v>
      </c>
    </row>
    <row r="45" spans="1:83" s="88" customFormat="1" ht="15.75" customHeight="1" thickBot="1">
      <c r="A45" s="34" t="s">
        <v>144</v>
      </c>
      <c r="B45" s="16">
        <v>2240</v>
      </c>
      <c r="C45" s="49"/>
      <c r="D45" s="49"/>
      <c r="E45" s="49"/>
      <c r="F45" s="45">
        <f t="shared" si="95"/>
        <v>0</v>
      </c>
      <c r="H45" s="34" t="s">
        <v>144</v>
      </c>
      <c r="I45" s="16">
        <v>2240</v>
      </c>
      <c r="J45" s="50">
        <f t="shared" si="60"/>
        <v>0</v>
      </c>
      <c r="K45" s="49"/>
      <c r="L45" s="121"/>
      <c r="M45" s="45">
        <f t="shared" si="96"/>
        <v>0</v>
      </c>
      <c r="O45" s="34" t="s">
        <v>144</v>
      </c>
      <c r="P45" s="16">
        <v>2240</v>
      </c>
      <c r="Q45" s="50">
        <f t="shared" si="61"/>
        <v>0</v>
      </c>
      <c r="R45" s="49"/>
      <c r="S45" s="121"/>
      <c r="T45" s="45">
        <f t="shared" si="97"/>
        <v>0</v>
      </c>
      <c r="V45" s="34" t="s">
        <v>144</v>
      </c>
      <c r="W45" s="16">
        <v>2240</v>
      </c>
      <c r="X45" s="50">
        <f t="shared" si="62"/>
        <v>0</v>
      </c>
      <c r="Y45" s="49"/>
      <c r="Z45" s="121"/>
      <c r="AA45" s="45">
        <f t="shared" si="98"/>
        <v>0</v>
      </c>
      <c r="AC45" s="34" t="s">
        <v>144</v>
      </c>
      <c r="AD45" s="16">
        <v>2240</v>
      </c>
      <c r="AE45" s="50">
        <f t="shared" si="63"/>
        <v>0</v>
      </c>
      <c r="AF45" s="49"/>
      <c r="AG45" s="121"/>
      <c r="AH45" s="45">
        <f t="shared" si="99"/>
        <v>0</v>
      </c>
      <c r="AJ45" s="34" t="s">
        <v>144</v>
      </c>
      <c r="AK45" s="16">
        <v>2240</v>
      </c>
      <c r="AL45" s="50">
        <f t="shared" si="64"/>
        <v>0</v>
      </c>
      <c r="AM45" s="49"/>
      <c r="AN45" s="121"/>
      <c r="AO45" s="45">
        <f t="shared" si="100"/>
        <v>0</v>
      </c>
      <c r="AQ45" s="34" t="s">
        <v>144</v>
      </c>
      <c r="AR45" s="16">
        <v>2240</v>
      </c>
      <c r="AS45" s="50">
        <f t="shared" si="65"/>
        <v>0</v>
      </c>
      <c r="AT45" s="49"/>
      <c r="AU45" s="121"/>
      <c r="AV45" s="45">
        <f t="shared" si="101"/>
        <v>0</v>
      </c>
      <c r="AX45" s="34" t="s">
        <v>144</v>
      </c>
      <c r="AY45" s="16">
        <v>2240</v>
      </c>
      <c r="AZ45" s="41">
        <f t="shared" si="66"/>
        <v>0</v>
      </c>
      <c r="BA45" s="49"/>
      <c r="BB45" s="49"/>
      <c r="BC45" s="45">
        <f t="shared" si="102"/>
        <v>0</v>
      </c>
      <c r="BE45" s="34" t="s">
        <v>144</v>
      </c>
      <c r="BF45" s="16">
        <v>2240</v>
      </c>
      <c r="BG45" s="41">
        <f t="shared" si="67"/>
        <v>0</v>
      </c>
      <c r="BH45" s="49"/>
      <c r="BI45" s="49"/>
      <c r="BJ45" s="45">
        <f t="shared" si="103"/>
        <v>0</v>
      </c>
      <c r="BL45" s="34" t="s">
        <v>144</v>
      </c>
      <c r="BM45" s="16">
        <v>2240</v>
      </c>
      <c r="BN45" s="41">
        <f t="shared" si="68"/>
        <v>0</v>
      </c>
      <c r="BO45" s="49"/>
      <c r="BP45" s="49"/>
      <c r="BQ45" s="45">
        <f t="shared" si="104"/>
        <v>0</v>
      </c>
      <c r="BS45" s="34" t="s">
        <v>144</v>
      </c>
      <c r="BT45" s="16">
        <v>2240</v>
      </c>
      <c r="BU45" s="41">
        <f t="shared" si="69"/>
        <v>0</v>
      </c>
      <c r="BV45" s="49"/>
      <c r="BW45" s="121"/>
      <c r="BX45" s="45">
        <f t="shared" si="105"/>
        <v>0</v>
      </c>
      <c r="BZ45" s="34" t="s">
        <v>144</v>
      </c>
      <c r="CA45" s="16">
        <v>2240</v>
      </c>
      <c r="CB45" s="41">
        <f t="shared" si="70"/>
        <v>0</v>
      </c>
      <c r="CC45" s="49"/>
      <c r="CD45" s="49"/>
      <c r="CE45" s="45">
        <f t="shared" si="106"/>
        <v>0</v>
      </c>
    </row>
    <row r="46" spans="1:83" s="88" customFormat="1" ht="15.75" customHeight="1" thickBot="1">
      <c r="A46" s="89" t="s">
        <v>146</v>
      </c>
      <c r="B46" s="23">
        <v>2240</v>
      </c>
      <c r="C46" s="49"/>
      <c r="D46" s="49"/>
      <c r="E46" s="49"/>
      <c r="F46" s="45">
        <f t="shared" si="95"/>
        <v>0</v>
      </c>
      <c r="H46" s="89" t="s">
        <v>146</v>
      </c>
      <c r="I46" s="23">
        <v>2240</v>
      </c>
      <c r="J46" s="50">
        <f t="shared" si="60"/>
        <v>0</v>
      </c>
      <c r="K46" s="49"/>
      <c r="L46" s="121"/>
      <c r="M46" s="45">
        <f t="shared" si="96"/>
        <v>0</v>
      </c>
      <c r="O46" s="89" t="s">
        <v>146</v>
      </c>
      <c r="P46" s="23">
        <v>2240</v>
      </c>
      <c r="Q46" s="50">
        <f t="shared" si="61"/>
        <v>0</v>
      </c>
      <c r="R46" s="49"/>
      <c r="S46" s="121"/>
      <c r="T46" s="45">
        <f t="shared" si="97"/>
        <v>0</v>
      </c>
      <c r="V46" s="89" t="s">
        <v>146</v>
      </c>
      <c r="W46" s="23">
        <v>2240</v>
      </c>
      <c r="X46" s="50">
        <f t="shared" si="62"/>
        <v>0</v>
      </c>
      <c r="Y46" s="49"/>
      <c r="Z46" s="121"/>
      <c r="AA46" s="45">
        <f t="shared" si="98"/>
        <v>0</v>
      </c>
      <c r="AC46" s="89" t="s">
        <v>146</v>
      </c>
      <c r="AD46" s="23">
        <v>2240</v>
      </c>
      <c r="AE46" s="50">
        <f t="shared" si="63"/>
        <v>0</v>
      </c>
      <c r="AF46" s="49"/>
      <c r="AG46" s="121"/>
      <c r="AH46" s="45">
        <f t="shared" si="99"/>
        <v>0</v>
      </c>
      <c r="AJ46" s="89" t="s">
        <v>146</v>
      </c>
      <c r="AK46" s="23">
        <v>2240</v>
      </c>
      <c r="AL46" s="50">
        <f t="shared" si="64"/>
        <v>0</v>
      </c>
      <c r="AM46" s="49"/>
      <c r="AN46" s="121"/>
      <c r="AO46" s="45">
        <f t="shared" si="100"/>
        <v>0</v>
      </c>
      <c r="AQ46" s="89" t="s">
        <v>146</v>
      </c>
      <c r="AR46" s="23">
        <v>2240</v>
      </c>
      <c r="AS46" s="50">
        <f t="shared" si="65"/>
        <v>0</v>
      </c>
      <c r="AT46" s="49"/>
      <c r="AU46" s="121"/>
      <c r="AV46" s="45">
        <f t="shared" si="101"/>
        <v>0</v>
      </c>
      <c r="AX46" s="89" t="s">
        <v>146</v>
      </c>
      <c r="AY46" s="23">
        <v>2240</v>
      </c>
      <c r="AZ46" s="41">
        <f t="shared" si="66"/>
        <v>0</v>
      </c>
      <c r="BA46" s="49"/>
      <c r="BB46" s="49"/>
      <c r="BC46" s="45">
        <f t="shared" si="102"/>
        <v>0</v>
      </c>
      <c r="BE46" s="89" t="s">
        <v>146</v>
      </c>
      <c r="BF46" s="23">
        <v>2240</v>
      </c>
      <c r="BG46" s="41">
        <f t="shared" si="67"/>
        <v>0</v>
      </c>
      <c r="BH46" s="49"/>
      <c r="BI46" s="49"/>
      <c r="BJ46" s="45">
        <f t="shared" si="103"/>
        <v>0</v>
      </c>
      <c r="BL46" s="89" t="s">
        <v>146</v>
      </c>
      <c r="BM46" s="23">
        <v>2240</v>
      </c>
      <c r="BN46" s="41">
        <f t="shared" si="68"/>
        <v>0</v>
      </c>
      <c r="BO46" s="49"/>
      <c r="BP46" s="49"/>
      <c r="BQ46" s="45">
        <f t="shared" si="104"/>
        <v>0</v>
      </c>
      <c r="BS46" s="89" t="s">
        <v>146</v>
      </c>
      <c r="BT46" s="23">
        <v>2240</v>
      </c>
      <c r="BU46" s="41">
        <f t="shared" si="69"/>
        <v>0</v>
      </c>
      <c r="BV46" s="49"/>
      <c r="BW46" s="121"/>
      <c r="BX46" s="45">
        <f t="shared" si="105"/>
        <v>0</v>
      </c>
      <c r="BZ46" s="89" t="s">
        <v>146</v>
      </c>
      <c r="CA46" s="23">
        <v>2240</v>
      </c>
      <c r="CB46" s="41">
        <f t="shared" si="70"/>
        <v>0</v>
      </c>
      <c r="CC46" s="49"/>
      <c r="CD46" s="49"/>
      <c r="CE46" s="45">
        <f t="shared" si="106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48"/>
      <c r="F47" s="45">
        <f t="shared" si="95"/>
        <v>0</v>
      </c>
      <c r="H47" s="21" t="s">
        <v>34</v>
      </c>
      <c r="I47" s="16">
        <v>2240</v>
      </c>
      <c r="J47" s="50">
        <f t="shared" si="60"/>
        <v>0</v>
      </c>
      <c r="K47" s="48"/>
      <c r="L47" s="121"/>
      <c r="M47" s="45">
        <f t="shared" si="96"/>
        <v>0</v>
      </c>
      <c r="O47" s="21" t="s">
        <v>34</v>
      </c>
      <c r="P47" s="16">
        <v>2240</v>
      </c>
      <c r="Q47" s="50">
        <f t="shared" si="61"/>
        <v>0</v>
      </c>
      <c r="R47" s="48"/>
      <c r="S47" s="121"/>
      <c r="T47" s="45">
        <f t="shared" si="97"/>
        <v>0</v>
      </c>
      <c r="V47" s="21" t="s">
        <v>34</v>
      </c>
      <c r="W47" s="16">
        <v>2240</v>
      </c>
      <c r="X47" s="50">
        <f t="shared" si="62"/>
        <v>0</v>
      </c>
      <c r="Y47" s="48"/>
      <c r="Z47" s="121"/>
      <c r="AA47" s="45">
        <f t="shared" si="98"/>
        <v>0</v>
      </c>
      <c r="AC47" s="21" t="s">
        <v>34</v>
      </c>
      <c r="AD47" s="16">
        <v>2240</v>
      </c>
      <c r="AE47" s="50">
        <f t="shared" si="63"/>
        <v>0</v>
      </c>
      <c r="AF47" s="48"/>
      <c r="AG47" s="121"/>
      <c r="AH47" s="45">
        <f t="shared" si="99"/>
        <v>0</v>
      </c>
      <c r="AJ47" s="21" t="s">
        <v>34</v>
      </c>
      <c r="AK47" s="16">
        <v>2240</v>
      </c>
      <c r="AL47" s="50">
        <f t="shared" si="64"/>
        <v>0</v>
      </c>
      <c r="AM47" s="48"/>
      <c r="AN47" s="121"/>
      <c r="AO47" s="45">
        <f t="shared" si="100"/>
        <v>0</v>
      </c>
      <c r="AQ47" s="21" t="s">
        <v>34</v>
      </c>
      <c r="AR47" s="16">
        <v>2240</v>
      </c>
      <c r="AS47" s="50">
        <f t="shared" si="65"/>
        <v>0</v>
      </c>
      <c r="AT47" s="48"/>
      <c r="AU47" s="121"/>
      <c r="AV47" s="45">
        <f t="shared" si="101"/>
        <v>0</v>
      </c>
      <c r="AX47" s="21" t="s">
        <v>34</v>
      </c>
      <c r="AY47" s="16">
        <v>2240</v>
      </c>
      <c r="AZ47" s="41">
        <f t="shared" si="66"/>
        <v>0</v>
      </c>
      <c r="BA47" s="48"/>
      <c r="BB47" s="48"/>
      <c r="BC47" s="45">
        <f t="shared" si="102"/>
        <v>0</v>
      </c>
      <c r="BE47" s="21" t="s">
        <v>34</v>
      </c>
      <c r="BF47" s="16">
        <v>2240</v>
      </c>
      <c r="BG47" s="41">
        <f t="shared" si="67"/>
        <v>0</v>
      </c>
      <c r="BH47" s="48"/>
      <c r="BI47" s="48"/>
      <c r="BJ47" s="45">
        <f t="shared" si="103"/>
        <v>0</v>
      </c>
      <c r="BL47" s="21" t="s">
        <v>34</v>
      </c>
      <c r="BM47" s="16">
        <v>2240</v>
      </c>
      <c r="BN47" s="41">
        <f t="shared" si="68"/>
        <v>0</v>
      </c>
      <c r="BO47" s="48"/>
      <c r="BP47" s="48"/>
      <c r="BQ47" s="45">
        <f t="shared" si="104"/>
        <v>0</v>
      </c>
      <c r="BS47" s="21" t="s">
        <v>34</v>
      </c>
      <c r="BT47" s="16">
        <v>2240</v>
      </c>
      <c r="BU47" s="41">
        <f t="shared" si="69"/>
        <v>0</v>
      </c>
      <c r="BV47" s="48"/>
      <c r="BW47" s="121"/>
      <c r="BX47" s="45">
        <f t="shared" si="105"/>
        <v>0</v>
      </c>
      <c r="BZ47" s="21" t="s">
        <v>34</v>
      </c>
      <c r="CA47" s="16">
        <v>2240</v>
      </c>
      <c r="CB47" s="41">
        <f t="shared" si="70"/>
        <v>0</v>
      </c>
      <c r="CC47" s="48"/>
      <c r="CD47" s="48"/>
      <c r="CE47" s="45">
        <f t="shared" si="106"/>
        <v>0</v>
      </c>
    </row>
    <row r="48" spans="1:83" s="27" customFormat="1" ht="15.75" customHeight="1" thickBot="1">
      <c r="A48" s="29" t="s">
        <v>50</v>
      </c>
      <c r="B48" s="30">
        <v>2270</v>
      </c>
      <c r="C48" s="47">
        <f>SUM(C49:C53)</f>
        <v>790426</v>
      </c>
      <c r="D48" s="47">
        <f t="shared" ref="D48:E48" si="107">SUM(D49:D53)</f>
        <v>0</v>
      </c>
      <c r="E48" s="120">
        <f t="shared" si="107"/>
        <v>1569.73</v>
      </c>
      <c r="F48" s="47">
        <f t="shared" si="95"/>
        <v>788856.27</v>
      </c>
      <c r="H48" s="29" t="s">
        <v>50</v>
      </c>
      <c r="I48" s="30">
        <v>2270</v>
      </c>
      <c r="J48" s="47">
        <f>SUM(J49:J53)</f>
        <v>788856.27</v>
      </c>
      <c r="K48" s="47">
        <f t="shared" ref="K48:L48" si="108">SUM(K49:K53)</f>
        <v>150.43</v>
      </c>
      <c r="L48" s="120">
        <f t="shared" si="108"/>
        <v>115974.28</v>
      </c>
      <c r="M48" s="47">
        <f t="shared" si="96"/>
        <v>673032.42</v>
      </c>
      <c r="O48" s="29" t="s">
        <v>50</v>
      </c>
      <c r="P48" s="30">
        <v>2270</v>
      </c>
      <c r="Q48" s="47">
        <f>SUM(Q49:Q53)</f>
        <v>673032.42</v>
      </c>
      <c r="R48" s="47">
        <f t="shared" ref="R48:S48" si="109">SUM(R49:R53)</f>
        <v>0</v>
      </c>
      <c r="S48" s="120">
        <f t="shared" si="109"/>
        <v>68299.649999999994</v>
      </c>
      <c r="T48" s="47">
        <f t="shared" si="97"/>
        <v>604732.77</v>
      </c>
      <c r="V48" s="29" t="s">
        <v>50</v>
      </c>
      <c r="W48" s="30">
        <v>2270</v>
      </c>
      <c r="X48" s="47">
        <f>SUM(X49:X53)</f>
        <v>604732.77</v>
      </c>
      <c r="Y48" s="47">
        <f t="shared" ref="Y48:Z48" si="110">SUM(Y49:Y53)</f>
        <v>0</v>
      </c>
      <c r="Z48" s="120">
        <f t="shared" si="110"/>
        <v>115823.85</v>
      </c>
      <c r="AA48" s="47">
        <f t="shared" si="98"/>
        <v>488908.92000000004</v>
      </c>
      <c r="AC48" s="29" t="s">
        <v>50</v>
      </c>
      <c r="AD48" s="30">
        <v>2270</v>
      </c>
      <c r="AE48" s="47">
        <f>SUM(AE49:AE53)</f>
        <v>488908.91999999993</v>
      </c>
      <c r="AF48" s="47">
        <f t="shared" ref="AF48:AG48" si="111">SUM(AF49:AF53)</f>
        <v>0</v>
      </c>
      <c r="AG48" s="120">
        <f t="shared" si="111"/>
        <v>68320.91</v>
      </c>
      <c r="AH48" s="47">
        <f t="shared" si="99"/>
        <v>420588.00999999989</v>
      </c>
      <c r="AJ48" s="29" t="s">
        <v>50</v>
      </c>
      <c r="AK48" s="30">
        <v>2270</v>
      </c>
      <c r="AL48" s="47">
        <f>SUM(AL49:AL53)</f>
        <v>420588.01</v>
      </c>
      <c r="AM48" s="47">
        <f t="shared" ref="AM48:AN48" si="112">SUM(AM49:AM53)</f>
        <v>0</v>
      </c>
      <c r="AN48" s="120">
        <f t="shared" si="112"/>
        <v>5849.46</v>
      </c>
      <c r="AO48" s="47">
        <f t="shared" si="100"/>
        <v>414738.55</v>
      </c>
      <c r="AQ48" s="29" t="s">
        <v>50</v>
      </c>
      <c r="AR48" s="30">
        <v>2270</v>
      </c>
      <c r="AS48" s="47">
        <f>SUM(AS49:AS53)</f>
        <v>414738.54999999993</v>
      </c>
      <c r="AT48" s="47">
        <f t="shared" ref="AT48:AU48" si="113">SUM(AT49:AT53)</f>
        <v>0</v>
      </c>
      <c r="AU48" s="120">
        <f t="shared" si="113"/>
        <v>744.67000000000007</v>
      </c>
      <c r="AV48" s="47">
        <f t="shared" si="101"/>
        <v>413993.87999999995</v>
      </c>
      <c r="AX48" s="29" t="s">
        <v>50</v>
      </c>
      <c r="AY48" s="30">
        <v>2270</v>
      </c>
      <c r="AZ48" s="47">
        <f>SUM(AZ49:AZ53)</f>
        <v>413993.87999999995</v>
      </c>
      <c r="BA48" s="47">
        <f t="shared" ref="BA48:BB48" si="114">SUM(BA49:BA53)</f>
        <v>0</v>
      </c>
      <c r="BB48" s="47">
        <f t="shared" si="114"/>
        <v>0</v>
      </c>
      <c r="BC48" s="47">
        <f t="shared" si="102"/>
        <v>413993.87999999995</v>
      </c>
      <c r="BE48" s="29" t="s">
        <v>50</v>
      </c>
      <c r="BF48" s="30">
        <v>2270</v>
      </c>
      <c r="BG48" s="47">
        <f>SUM(BG49:BG53)</f>
        <v>413993.87999999995</v>
      </c>
      <c r="BH48" s="47">
        <f t="shared" ref="BH48:BI48" si="115">SUM(BH49:BH53)</f>
        <v>0</v>
      </c>
      <c r="BI48" s="47">
        <f t="shared" si="115"/>
        <v>0</v>
      </c>
      <c r="BJ48" s="47">
        <f t="shared" si="103"/>
        <v>413993.87999999995</v>
      </c>
      <c r="BL48" s="29" t="s">
        <v>50</v>
      </c>
      <c r="BM48" s="30">
        <v>2270</v>
      </c>
      <c r="BN48" s="47">
        <f>SUM(BN49:BN53)</f>
        <v>413993.87999999995</v>
      </c>
      <c r="BO48" s="47">
        <f t="shared" ref="BO48:BP48" si="116">SUM(BO49:BO53)</f>
        <v>0</v>
      </c>
      <c r="BP48" s="47">
        <f t="shared" si="116"/>
        <v>0</v>
      </c>
      <c r="BQ48" s="47">
        <f t="shared" si="104"/>
        <v>413993.87999999995</v>
      </c>
      <c r="BS48" s="29" t="s">
        <v>50</v>
      </c>
      <c r="BT48" s="30">
        <v>2270</v>
      </c>
      <c r="BU48" s="47">
        <f>SUM(BU49:BU53)</f>
        <v>413993.87999999995</v>
      </c>
      <c r="BV48" s="47">
        <f t="shared" ref="BV48:BW48" si="117">SUM(BV49:BV53)</f>
        <v>0</v>
      </c>
      <c r="BW48" s="120">
        <f t="shared" si="117"/>
        <v>115823.86</v>
      </c>
      <c r="BX48" s="47">
        <f t="shared" si="105"/>
        <v>298170.01999999996</v>
      </c>
      <c r="BZ48" s="29" t="s">
        <v>50</v>
      </c>
      <c r="CA48" s="30">
        <v>2270</v>
      </c>
      <c r="CB48" s="47">
        <f>SUM(CB49:CB53)</f>
        <v>298170.01999999996</v>
      </c>
      <c r="CC48" s="47">
        <f t="shared" ref="CC48:CD48" si="118">SUM(CC49:CC53)</f>
        <v>0</v>
      </c>
      <c r="CD48" s="47">
        <f t="shared" si="118"/>
        <v>0</v>
      </c>
      <c r="CE48" s="47">
        <f t="shared" si="106"/>
        <v>298170.01999999996</v>
      </c>
    </row>
    <row r="49" spans="1:83" s="27" customFormat="1" ht="15.75" customHeight="1" thickBot="1">
      <c r="A49" s="21" t="s">
        <v>38</v>
      </c>
      <c r="B49" s="16">
        <v>2271</v>
      </c>
      <c r="C49" s="50">
        <v>637353</v>
      </c>
      <c r="D49" s="50"/>
      <c r="E49" s="119"/>
      <c r="F49" s="45">
        <f t="shared" ref="F49:F63" si="119">C49+D49-E49</f>
        <v>637353</v>
      </c>
      <c r="H49" s="21" t="s">
        <v>38</v>
      </c>
      <c r="I49" s="16">
        <v>2271</v>
      </c>
      <c r="J49" s="50">
        <f t="shared" si="60"/>
        <v>637353</v>
      </c>
      <c r="K49" s="50"/>
      <c r="L49" s="119">
        <v>110659.97</v>
      </c>
      <c r="M49" s="45">
        <f t="shared" ref="M49:M63" si="120">J49+K49-L49</f>
        <v>526693.03</v>
      </c>
      <c r="O49" s="21" t="s">
        <v>38</v>
      </c>
      <c r="P49" s="16">
        <v>2271</v>
      </c>
      <c r="Q49" s="50">
        <f t="shared" si="61"/>
        <v>526693.03</v>
      </c>
      <c r="R49" s="50"/>
      <c r="S49" s="119">
        <v>53131.199999999997</v>
      </c>
      <c r="T49" s="45">
        <f t="shared" ref="T49:T63" si="121">Q49+R49-S49</f>
        <v>473561.83</v>
      </c>
      <c r="V49" s="21" t="s">
        <v>38</v>
      </c>
      <c r="W49" s="16">
        <v>2271</v>
      </c>
      <c r="X49" s="50">
        <f t="shared" si="62"/>
        <v>473561.83</v>
      </c>
      <c r="Y49" s="50"/>
      <c r="Z49" s="119">
        <v>110659.97</v>
      </c>
      <c r="AA49" s="45">
        <f t="shared" ref="AA49:AA63" si="122">X49+Y49-Z49</f>
        <v>362901.86</v>
      </c>
      <c r="AC49" s="21" t="s">
        <v>38</v>
      </c>
      <c r="AD49" s="16">
        <v>2271</v>
      </c>
      <c r="AE49" s="50">
        <f t="shared" si="63"/>
        <v>362901.86</v>
      </c>
      <c r="AF49" s="50"/>
      <c r="AG49" s="119">
        <v>53131.199999999997</v>
      </c>
      <c r="AH49" s="45">
        <f t="shared" ref="AH49:AH63" si="123">AE49+AF49-AG49</f>
        <v>309770.65999999997</v>
      </c>
      <c r="AJ49" s="21" t="s">
        <v>38</v>
      </c>
      <c r="AK49" s="16">
        <v>2271</v>
      </c>
      <c r="AL49" s="50">
        <f t="shared" si="64"/>
        <v>309770.65999999997</v>
      </c>
      <c r="AM49" s="50"/>
      <c r="AN49" s="119"/>
      <c r="AO49" s="45">
        <f t="shared" ref="AO49:AO63" si="124">AL49+AM49-AN49</f>
        <v>309770.65999999997</v>
      </c>
      <c r="AQ49" s="21" t="s">
        <v>38</v>
      </c>
      <c r="AR49" s="16">
        <v>2271</v>
      </c>
      <c r="AS49" s="50">
        <f t="shared" si="65"/>
        <v>309770.65999999997</v>
      </c>
      <c r="AT49" s="50"/>
      <c r="AU49" s="119"/>
      <c r="AV49" s="45">
        <f t="shared" ref="AV49:AV63" si="125">AS49+AT49-AU49</f>
        <v>309770.65999999997</v>
      </c>
      <c r="AX49" s="21" t="s">
        <v>38</v>
      </c>
      <c r="AY49" s="16">
        <v>2271</v>
      </c>
      <c r="AZ49" s="50">
        <f t="shared" si="66"/>
        <v>309770.65999999997</v>
      </c>
      <c r="BA49" s="50"/>
      <c r="BB49" s="50"/>
      <c r="BC49" s="45">
        <f t="shared" ref="BC49:BC63" si="126">AZ49+BA49-BB49</f>
        <v>309770.65999999997</v>
      </c>
      <c r="BE49" s="21" t="s">
        <v>38</v>
      </c>
      <c r="BF49" s="16">
        <v>2271</v>
      </c>
      <c r="BG49" s="50">
        <f t="shared" si="67"/>
        <v>309770.65999999997</v>
      </c>
      <c r="BH49" s="50"/>
      <c r="BI49" s="50"/>
      <c r="BJ49" s="45">
        <f t="shared" ref="BJ49:BJ63" si="127">BG49+BH49-BI49</f>
        <v>309770.65999999997</v>
      </c>
      <c r="BL49" s="21" t="s">
        <v>38</v>
      </c>
      <c r="BM49" s="16">
        <v>2271</v>
      </c>
      <c r="BN49" s="50">
        <f t="shared" si="68"/>
        <v>309770.65999999997</v>
      </c>
      <c r="BO49" s="50"/>
      <c r="BP49" s="50"/>
      <c r="BQ49" s="45">
        <f t="shared" ref="BQ49:BQ63" si="128">BN49+BO49-BP49</f>
        <v>309770.65999999997</v>
      </c>
      <c r="BS49" s="21" t="s">
        <v>38</v>
      </c>
      <c r="BT49" s="16">
        <v>2271</v>
      </c>
      <c r="BU49" s="50">
        <f t="shared" si="69"/>
        <v>309770.65999999997</v>
      </c>
      <c r="BV49" s="50"/>
      <c r="BW49" s="119">
        <v>110659.98</v>
      </c>
      <c r="BX49" s="45">
        <f t="shared" ref="BX49:BX63" si="129">BU49+BV49-BW49</f>
        <v>199110.68</v>
      </c>
      <c r="BZ49" s="21" t="s">
        <v>38</v>
      </c>
      <c r="CA49" s="16">
        <v>2271</v>
      </c>
      <c r="CB49" s="50">
        <f t="shared" si="70"/>
        <v>199110.68</v>
      </c>
      <c r="CC49" s="50"/>
      <c r="CD49" s="50"/>
      <c r="CE49" s="45">
        <f t="shared" ref="CE49:CE63" si="130">CB49+CC49-CD49</f>
        <v>199110.68</v>
      </c>
    </row>
    <row r="50" spans="1:83" s="27" customFormat="1" ht="15.75" customHeight="1" thickBot="1">
      <c r="A50" s="21" t="s">
        <v>39</v>
      </c>
      <c r="B50" s="16">
        <v>2272</v>
      </c>
      <c r="C50" s="50">
        <v>11526</v>
      </c>
      <c r="D50" s="50"/>
      <c r="E50" s="119">
        <v>1569.73</v>
      </c>
      <c r="F50" s="45">
        <f t="shared" si="119"/>
        <v>9956.27</v>
      </c>
      <c r="H50" s="21" t="s">
        <v>39</v>
      </c>
      <c r="I50" s="16">
        <v>2272</v>
      </c>
      <c r="J50" s="50">
        <f t="shared" si="60"/>
        <v>9956.27</v>
      </c>
      <c r="K50" s="50"/>
      <c r="L50" s="119">
        <v>1162.8499999999999</v>
      </c>
      <c r="M50" s="45">
        <f t="shared" si="120"/>
        <v>8793.42</v>
      </c>
      <c r="O50" s="21" t="s">
        <v>39</v>
      </c>
      <c r="P50" s="16">
        <v>2272</v>
      </c>
      <c r="Q50" s="50">
        <f t="shared" si="61"/>
        <v>8793.42</v>
      </c>
      <c r="R50" s="50"/>
      <c r="S50" s="119">
        <v>846.28</v>
      </c>
      <c r="T50" s="45">
        <f t="shared" si="121"/>
        <v>7947.14</v>
      </c>
      <c r="V50" s="21" t="s">
        <v>39</v>
      </c>
      <c r="W50" s="16">
        <v>2272</v>
      </c>
      <c r="X50" s="50">
        <f t="shared" si="62"/>
        <v>7947.14</v>
      </c>
      <c r="Y50" s="50"/>
      <c r="Z50" s="119">
        <v>1162.8499999999999</v>
      </c>
      <c r="AA50" s="45">
        <f t="shared" si="122"/>
        <v>6784.2900000000009</v>
      </c>
      <c r="AC50" s="21" t="s">
        <v>39</v>
      </c>
      <c r="AD50" s="16">
        <v>2272</v>
      </c>
      <c r="AE50" s="50">
        <f t="shared" si="63"/>
        <v>6784.2900000000009</v>
      </c>
      <c r="AF50" s="50"/>
      <c r="AG50" s="119">
        <v>846.28</v>
      </c>
      <c r="AH50" s="45">
        <f t="shared" si="123"/>
        <v>5938.0100000000011</v>
      </c>
      <c r="AJ50" s="21" t="s">
        <v>39</v>
      </c>
      <c r="AK50" s="16">
        <v>2272</v>
      </c>
      <c r="AL50" s="50">
        <f t="shared" si="64"/>
        <v>5938.0100000000011</v>
      </c>
      <c r="AM50" s="50"/>
      <c r="AN50" s="119">
        <v>1262.82</v>
      </c>
      <c r="AO50" s="45">
        <f t="shared" si="124"/>
        <v>4675.1900000000014</v>
      </c>
      <c r="AQ50" s="21" t="s">
        <v>39</v>
      </c>
      <c r="AR50" s="16">
        <v>2272</v>
      </c>
      <c r="AS50" s="50">
        <f t="shared" si="65"/>
        <v>4675.1900000000014</v>
      </c>
      <c r="AT50" s="50"/>
      <c r="AU50" s="119">
        <v>653.74</v>
      </c>
      <c r="AV50" s="45">
        <f t="shared" si="125"/>
        <v>4021.4500000000016</v>
      </c>
      <c r="AX50" s="21" t="s">
        <v>39</v>
      </c>
      <c r="AY50" s="16">
        <v>2272</v>
      </c>
      <c r="AZ50" s="50">
        <f t="shared" si="66"/>
        <v>4021.4500000000016</v>
      </c>
      <c r="BA50" s="50"/>
      <c r="BB50" s="50"/>
      <c r="BC50" s="45">
        <f t="shared" si="126"/>
        <v>4021.4500000000016</v>
      </c>
      <c r="BE50" s="21" t="s">
        <v>39</v>
      </c>
      <c r="BF50" s="16">
        <v>2272</v>
      </c>
      <c r="BG50" s="50">
        <f t="shared" si="67"/>
        <v>4021.4500000000016</v>
      </c>
      <c r="BH50" s="50"/>
      <c r="BI50" s="50"/>
      <c r="BJ50" s="45">
        <f t="shared" si="127"/>
        <v>4021.4500000000016</v>
      </c>
      <c r="BL50" s="21" t="s">
        <v>39</v>
      </c>
      <c r="BM50" s="16">
        <v>2272</v>
      </c>
      <c r="BN50" s="50">
        <f t="shared" si="68"/>
        <v>4021.4500000000016</v>
      </c>
      <c r="BO50" s="50"/>
      <c r="BP50" s="50"/>
      <c r="BQ50" s="45">
        <f t="shared" si="128"/>
        <v>4021.4500000000016</v>
      </c>
      <c r="BS50" s="21" t="s">
        <v>39</v>
      </c>
      <c r="BT50" s="16">
        <v>2272</v>
      </c>
      <c r="BU50" s="50">
        <f t="shared" si="69"/>
        <v>4021.4500000000016</v>
      </c>
      <c r="BV50" s="50"/>
      <c r="BW50" s="119">
        <v>1162.8499999999999</v>
      </c>
      <c r="BX50" s="45">
        <f t="shared" si="129"/>
        <v>2858.6000000000017</v>
      </c>
      <c r="BZ50" s="21" t="s">
        <v>39</v>
      </c>
      <c r="CA50" s="16">
        <v>2272</v>
      </c>
      <c r="CB50" s="50">
        <f t="shared" si="70"/>
        <v>2858.6000000000017</v>
      </c>
      <c r="CC50" s="50"/>
      <c r="CD50" s="50"/>
      <c r="CE50" s="45">
        <f t="shared" si="130"/>
        <v>2858.6000000000017</v>
      </c>
    </row>
    <row r="51" spans="1:83" s="27" customFormat="1" ht="15.75" customHeight="1" thickBot="1">
      <c r="A51" s="21" t="s">
        <v>40</v>
      </c>
      <c r="B51" s="16">
        <v>2273</v>
      </c>
      <c r="C51" s="50">
        <v>118362</v>
      </c>
      <c r="D51" s="50"/>
      <c r="E51" s="119"/>
      <c r="F51" s="45">
        <f t="shared" si="119"/>
        <v>118362</v>
      </c>
      <c r="H51" s="21" t="s">
        <v>40</v>
      </c>
      <c r="I51" s="16">
        <v>2273</v>
      </c>
      <c r="J51" s="50">
        <f t="shared" si="60"/>
        <v>118362</v>
      </c>
      <c r="K51" s="50"/>
      <c r="L51" s="119">
        <v>4001.03</v>
      </c>
      <c r="M51" s="45">
        <f t="shared" si="120"/>
        <v>114360.97</v>
      </c>
      <c r="O51" s="21" t="s">
        <v>40</v>
      </c>
      <c r="P51" s="16">
        <v>2273</v>
      </c>
      <c r="Q51" s="50">
        <f t="shared" si="61"/>
        <v>114360.97</v>
      </c>
      <c r="R51" s="50"/>
      <c r="S51" s="119">
        <v>12624.66</v>
      </c>
      <c r="T51" s="45">
        <f t="shared" si="121"/>
        <v>101736.31</v>
      </c>
      <c r="V51" s="21" t="s">
        <v>40</v>
      </c>
      <c r="W51" s="16">
        <v>2273</v>
      </c>
      <c r="X51" s="50">
        <f t="shared" si="62"/>
        <v>101736.31</v>
      </c>
      <c r="Y51" s="50"/>
      <c r="Z51" s="119">
        <v>4001.03</v>
      </c>
      <c r="AA51" s="45">
        <f t="shared" si="122"/>
        <v>97735.28</v>
      </c>
      <c r="AC51" s="21" t="s">
        <v>40</v>
      </c>
      <c r="AD51" s="16">
        <v>2273</v>
      </c>
      <c r="AE51" s="50">
        <f t="shared" si="63"/>
        <v>97735.28</v>
      </c>
      <c r="AF51" s="50"/>
      <c r="AG51" s="119">
        <v>12624.66</v>
      </c>
      <c r="AH51" s="45">
        <f t="shared" si="123"/>
        <v>85110.62</v>
      </c>
      <c r="AJ51" s="21" t="s">
        <v>40</v>
      </c>
      <c r="AK51" s="16">
        <v>2273</v>
      </c>
      <c r="AL51" s="50">
        <f t="shared" si="64"/>
        <v>85110.62</v>
      </c>
      <c r="AM51" s="50"/>
      <c r="AN51" s="119">
        <v>4150.3900000000003</v>
      </c>
      <c r="AO51" s="45">
        <f t="shared" si="124"/>
        <v>80960.23</v>
      </c>
      <c r="AQ51" s="21" t="s">
        <v>40</v>
      </c>
      <c r="AR51" s="16">
        <v>2273</v>
      </c>
      <c r="AS51" s="50">
        <f t="shared" si="65"/>
        <v>80960.23</v>
      </c>
      <c r="AT51" s="50"/>
      <c r="AU51" s="119"/>
      <c r="AV51" s="45">
        <f t="shared" si="125"/>
        <v>80960.23</v>
      </c>
      <c r="AX51" s="21" t="s">
        <v>40</v>
      </c>
      <c r="AY51" s="16">
        <v>2273</v>
      </c>
      <c r="AZ51" s="50">
        <f t="shared" si="66"/>
        <v>80960.23</v>
      </c>
      <c r="BA51" s="50"/>
      <c r="BB51" s="50"/>
      <c r="BC51" s="45">
        <f t="shared" si="126"/>
        <v>80960.23</v>
      </c>
      <c r="BE51" s="21" t="s">
        <v>40</v>
      </c>
      <c r="BF51" s="16">
        <v>2273</v>
      </c>
      <c r="BG51" s="50">
        <f t="shared" si="67"/>
        <v>80960.23</v>
      </c>
      <c r="BH51" s="50"/>
      <c r="BI51" s="50"/>
      <c r="BJ51" s="45">
        <f t="shared" si="127"/>
        <v>80960.23</v>
      </c>
      <c r="BL51" s="21" t="s">
        <v>40</v>
      </c>
      <c r="BM51" s="16">
        <v>2273</v>
      </c>
      <c r="BN51" s="50">
        <f t="shared" si="68"/>
        <v>80960.23</v>
      </c>
      <c r="BO51" s="50"/>
      <c r="BP51" s="50"/>
      <c r="BQ51" s="45">
        <f t="shared" si="128"/>
        <v>80960.23</v>
      </c>
      <c r="BS51" s="21" t="s">
        <v>40</v>
      </c>
      <c r="BT51" s="16">
        <v>2273</v>
      </c>
      <c r="BU51" s="50">
        <f t="shared" si="69"/>
        <v>80960.23</v>
      </c>
      <c r="BV51" s="50"/>
      <c r="BW51" s="119">
        <v>4001.03</v>
      </c>
      <c r="BX51" s="45">
        <f t="shared" si="129"/>
        <v>76959.199999999997</v>
      </c>
      <c r="BZ51" s="21" t="s">
        <v>40</v>
      </c>
      <c r="CA51" s="16">
        <v>2273</v>
      </c>
      <c r="CB51" s="50">
        <f t="shared" si="70"/>
        <v>76959.199999999997</v>
      </c>
      <c r="CC51" s="50"/>
      <c r="CD51" s="50"/>
      <c r="CE51" s="45">
        <f t="shared" si="130"/>
        <v>76959.199999999997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19"/>
        <v>0</v>
      </c>
      <c r="H52" s="21" t="s">
        <v>42</v>
      </c>
      <c r="I52" s="16">
        <v>2274</v>
      </c>
      <c r="J52" s="50">
        <f t="shared" si="60"/>
        <v>0</v>
      </c>
      <c r="K52" s="50"/>
      <c r="L52" s="119"/>
      <c r="M52" s="45">
        <f t="shared" si="120"/>
        <v>0</v>
      </c>
      <c r="O52" s="21" t="s">
        <v>42</v>
      </c>
      <c r="P52" s="16">
        <v>2274</v>
      </c>
      <c r="Q52" s="50">
        <f t="shared" si="61"/>
        <v>0</v>
      </c>
      <c r="R52" s="50"/>
      <c r="S52" s="119"/>
      <c r="T52" s="45">
        <f t="shared" si="121"/>
        <v>0</v>
      </c>
      <c r="V52" s="21" t="s">
        <v>42</v>
      </c>
      <c r="W52" s="16">
        <v>2274</v>
      </c>
      <c r="X52" s="50">
        <f t="shared" si="62"/>
        <v>0</v>
      </c>
      <c r="Y52" s="50"/>
      <c r="Z52" s="119"/>
      <c r="AA52" s="45">
        <f t="shared" si="122"/>
        <v>0</v>
      </c>
      <c r="AC52" s="21" t="s">
        <v>42</v>
      </c>
      <c r="AD52" s="16">
        <v>2274</v>
      </c>
      <c r="AE52" s="50">
        <f t="shared" si="63"/>
        <v>0</v>
      </c>
      <c r="AF52" s="50"/>
      <c r="AG52" s="119"/>
      <c r="AH52" s="45">
        <f t="shared" si="123"/>
        <v>0</v>
      </c>
      <c r="AJ52" s="21" t="s">
        <v>42</v>
      </c>
      <c r="AK52" s="16">
        <v>2274</v>
      </c>
      <c r="AL52" s="50">
        <f t="shared" si="64"/>
        <v>0</v>
      </c>
      <c r="AM52" s="50"/>
      <c r="AN52" s="119"/>
      <c r="AO52" s="45">
        <f t="shared" si="124"/>
        <v>0</v>
      </c>
      <c r="AQ52" s="21" t="s">
        <v>42</v>
      </c>
      <c r="AR52" s="16">
        <v>2274</v>
      </c>
      <c r="AS52" s="50">
        <f t="shared" si="65"/>
        <v>0</v>
      </c>
      <c r="AT52" s="50"/>
      <c r="AU52" s="119"/>
      <c r="AV52" s="45">
        <f t="shared" si="125"/>
        <v>0</v>
      </c>
      <c r="AX52" s="21" t="s">
        <v>42</v>
      </c>
      <c r="AY52" s="16">
        <v>2274</v>
      </c>
      <c r="AZ52" s="50">
        <f t="shared" si="66"/>
        <v>0</v>
      </c>
      <c r="BA52" s="50"/>
      <c r="BB52" s="50"/>
      <c r="BC52" s="45">
        <f t="shared" si="126"/>
        <v>0</v>
      </c>
      <c r="BE52" s="21" t="s">
        <v>42</v>
      </c>
      <c r="BF52" s="16">
        <v>2274</v>
      </c>
      <c r="BG52" s="50">
        <f t="shared" si="67"/>
        <v>0</v>
      </c>
      <c r="BH52" s="50"/>
      <c r="BI52" s="50"/>
      <c r="BJ52" s="45">
        <f t="shared" si="127"/>
        <v>0</v>
      </c>
      <c r="BL52" s="21" t="s">
        <v>42</v>
      </c>
      <c r="BM52" s="16">
        <v>2274</v>
      </c>
      <c r="BN52" s="50">
        <f t="shared" si="68"/>
        <v>0</v>
      </c>
      <c r="BO52" s="50"/>
      <c r="BP52" s="50"/>
      <c r="BQ52" s="45">
        <f t="shared" si="128"/>
        <v>0</v>
      </c>
      <c r="BS52" s="21" t="s">
        <v>42</v>
      </c>
      <c r="BT52" s="16">
        <v>2274</v>
      </c>
      <c r="BU52" s="50">
        <f t="shared" si="69"/>
        <v>0</v>
      </c>
      <c r="BV52" s="50"/>
      <c r="BW52" s="119"/>
      <c r="BX52" s="45">
        <f t="shared" si="129"/>
        <v>0</v>
      </c>
      <c r="BZ52" s="21" t="s">
        <v>42</v>
      </c>
      <c r="CA52" s="16">
        <v>2274</v>
      </c>
      <c r="CB52" s="50">
        <f t="shared" si="70"/>
        <v>0</v>
      </c>
      <c r="CC52" s="50"/>
      <c r="CD52" s="50"/>
      <c r="CE52" s="45">
        <f t="shared" si="130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23185</v>
      </c>
      <c r="D53" s="49"/>
      <c r="E53" s="119"/>
      <c r="F53" s="45">
        <f>C53+D53-E53</f>
        <v>23185</v>
      </c>
      <c r="H53" s="21" t="s">
        <v>36</v>
      </c>
      <c r="I53" s="16">
        <v>2275</v>
      </c>
      <c r="J53" s="50">
        <f>F53</f>
        <v>23185</v>
      </c>
      <c r="K53" s="121">
        <v>150.43</v>
      </c>
      <c r="L53" s="119">
        <v>150.43</v>
      </c>
      <c r="M53" s="45">
        <f>J53+K53-L53</f>
        <v>23185</v>
      </c>
      <c r="O53" s="21" t="s">
        <v>36</v>
      </c>
      <c r="P53" s="16">
        <v>2275</v>
      </c>
      <c r="Q53" s="50">
        <f>M53</f>
        <v>23185</v>
      </c>
      <c r="R53" s="49"/>
      <c r="S53" s="119">
        <v>1697.51</v>
      </c>
      <c r="T53" s="45">
        <f>Q53+R53-S53</f>
        <v>21487.49</v>
      </c>
      <c r="V53" s="21" t="s">
        <v>36</v>
      </c>
      <c r="W53" s="16">
        <v>2275</v>
      </c>
      <c r="X53" s="50">
        <f>T53</f>
        <v>21487.49</v>
      </c>
      <c r="Y53" s="49"/>
      <c r="Z53" s="119"/>
      <c r="AA53" s="45">
        <f>X53+Y53-Z53</f>
        <v>21487.49</v>
      </c>
      <c r="AC53" s="21" t="s">
        <v>36</v>
      </c>
      <c r="AD53" s="16">
        <v>2275</v>
      </c>
      <c r="AE53" s="50">
        <f>AA53</f>
        <v>21487.49</v>
      </c>
      <c r="AF53" s="49"/>
      <c r="AG53" s="119">
        <v>1718.77</v>
      </c>
      <c r="AH53" s="45">
        <f>AE53+AF53-AG53</f>
        <v>19768.72</v>
      </c>
      <c r="AJ53" s="21" t="s">
        <v>36</v>
      </c>
      <c r="AK53" s="16">
        <v>2275</v>
      </c>
      <c r="AL53" s="50">
        <f>AH53</f>
        <v>19768.72</v>
      </c>
      <c r="AM53" s="49"/>
      <c r="AN53" s="119">
        <v>436.25</v>
      </c>
      <c r="AO53" s="45">
        <f>AL53+AM53-AN53</f>
        <v>19332.47</v>
      </c>
      <c r="AQ53" s="21" t="s">
        <v>36</v>
      </c>
      <c r="AR53" s="16">
        <v>2275</v>
      </c>
      <c r="AS53" s="50">
        <f>AO53</f>
        <v>19332.47</v>
      </c>
      <c r="AT53" s="49"/>
      <c r="AU53" s="119">
        <v>90.93</v>
      </c>
      <c r="AV53" s="45">
        <f>AS53+AT53-AU53</f>
        <v>19241.54</v>
      </c>
      <c r="AX53" s="21" t="s">
        <v>36</v>
      </c>
      <c r="AY53" s="16">
        <v>2275</v>
      </c>
      <c r="AZ53" s="50">
        <f>AV53</f>
        <v>19241.54</v>
      </c>
      <c r="BA53" s="49"/>
      <c r="BB53" s="49"/>
      <c r="BC53" s="45">
        <f>AZ53+BA53-BB53</f>
        <v>19241.54</v>
      </c>
      <c r="BE53" s="21" t="s">
        <v>36</v>
      </c>
      <c r="BF53" s="16">
        <v>2275</v>
      </c>
      <c r="BG53" s="50">
        <f>BC53</f>
        <v>19241.54</v>
      </c>
      <c r="BH53" s="49"/>
      <c r="BI53" s="49"/>
      <c r="BJ53" s="45">
        <f>BG53+BH53-BI53</f>
        <v>19241.54</v>
      </c>
      <c r="BL53" s="21" t="s">
        <v>36</v>
      </c>
      <c r="BM53" s="16">
        <v>2275</v>
      </c>
      <c r="BN53" s="50">
        <f>BJ53</f>
        <v>19241.54</v>
      </c>
      <c r="BO53" s="49"/>
      <c r="BP53" s="49"/>
      <c r="BQ53" s="45">
        <f>BN53+BO53-BP53</f>
        <v>19241.54</v>
      </c>
      <c r="BS53" s="21" t="s">
        <v>36</v>
      </c>
      <c r="BT53" s="16">
        <v>2275</v>
      </c>
      <c r="BU53" s="50">
        <f>BQ53</f>
        <v>19241.54</v>
      </c>
      <c r="BV53" s="49"/>
      <c r="BW53" s="119"/>
      <c r="BX53" s="45">
        <f>BU53+BV53-BW53</f>
        <v>19241.54</v>
      </c>
      <c r="BZ53" s="21" t="s">
        <v>36</v>
      </c>
      <c r="CA53" s="16">
        <v>2275</v>
      </c>
      <c r="CB53" s="50">
        <f>BX53</f>
        <v>19241.54</v>
      </c>
      <c r="CC53" s="49"/>
      <c r="CD53" s="49"/>
      <c r="CE53" s="45">
        <f>CB53+CC53-CD53</f>
        <v>19241.54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594</v>
      </c>
      <c r="D54" s="111">
        <f t="shared" ref="D54:E54" si="131">D55</f>
        <v>0</v>
      </c>
      <c r="E54" s="111">
        <f t="shared" si="131"/>
        <v>0</v>
      </c>
      <c r="F54" s="107">
        <f>C54+D54-E54</f>
        <v>594</v>
      </c>
      <c r="H54" s="109" t="s">
        <v>44</v>
      </c>
      <c r="I54" s="110">
        <v>2700</v>
      </c>
      <c r="J54" s="111">
        <f>J55</f>
        <v>594</v>
      </c>
      <c r="K54" s="111">
        <f t="shared" ref="K54:L54" si="132">K55</f>
        <v>0</v>
      </c>
      <c r="L54" s="111">
        <f t="shared" si="132"/>
        <v>0</v>
      </c>
      <c r="M54" s="107">
        <f>J54+K54-L54</f>
        <v>594</v>
      </c>
      <c r="O54" s="109" t="s">
        <v>44</v>
      </c>
      <c r="P54" s="110">
        <v>2700</v>
      </c>
      <c r="Q54" s="111">
        <f>Q55</f>
        <v>594</v>
      </c>
      <c r="R54" s="111">
        <f t="shared" ref="R54:S54" si="133">R55</f>
        <v>0</v>
      </c>
      <c r="S54" s="111">
        <f t="shared" si="133"/>
        <v>0</v>
      </c>
      <c r="T54" s="107">
        <f>Q54+R54-S54</f>
        <v>594</v>
      </c>
      <c r="V54" s="109" t="s">
        <v>44</v>
      </c>
      <c r="W54" s="110">
        <v>2700</v>
      </c>
      <c r="X54" s="111">
        <f>X55</f>
        <v>594</v>
      </c>
      <c r="Y54" s="111">
        <f t="shared" ref="Y54:Z54" si="134">Y55</f>
        <v>0</v>
      </c>
      <c r="Z54" s="111">
        <f t="shared" si="134"/>
        <v>0</v>
      </c>
      <c r="AA54" s="107">
        <f>X54+Y54-Z54</f>
        <v>594</v>
      </c>
      <c r="AC54" s="109" t="s">
        <v>44</v>
      </c>
      <c r="AD54" s="110">
        <v>2700</v>
      </c>
      <c r="AE54" s="111">
        <f>AE55</f>
        <v>594</v>
      </c>
      <c r="AF54" s="111">
        <f t="shared" ref="AF54:AG54" si="135">AF55</f>
        <v>0</v>
      </c>
      <c r="AG54" s="111">
        <f t="shared" si="135"/>
        <v>0</v>
      </c>
      <c r="AH54" s="107">
        <f>AE54+AF54-AG54</f>
        <v>594</v>
      </c>
      <c r="AJ54" s="109" t="s">
        <v>44</v>
      </c>
      <c r="AK54" s="110">
        <v>2700</v>
      </c>
      <c r="AL54" s="111">
        <f>AL55</f>
        <v>594</v>
      </c>
      <c r="AM54" s="111">
        <f t="shared" ref="AM54:AN54" si="136">AM55</f>
        <v>0</v>
      </c>
      <c r="AN54" s="111">
        <f t="shared" si="136"/>
        <v>0</v>
      </c>
      <c r="AO54" s="107">
        <f>AL54+AM54-AN54</f>
        <v>594</v>
      </c>
      <c r="AQ54" s="109" t="s">
        <v>44</v>
      </c>
      <c r="AR54" s="110">
        <v>2700</v>
      </c>
      <c r="AS54" s="111">
        <f>AS55</f>
        <v>594</v>
      </c>
      <c r="AT54" s="111">
        <f t="shared" ref="AT54:AU54" si="137">AT55</f>
        <v>0</v>
      </c>
      <c r="AU54" s="111">
        <f t="shared" si="137"/>
        <v>0</v>
      </c>
      <c r="AV54" s="107">
        <f>AS54+AT54-AU54</f>
        <v>594</v>
      </c>
      <c r="AX54" s="109" t="s">
        <v>44</v>
      </c>
      <c r="AY54" s="110">
        <v>2700</v>
      </c>
      <c r="AZ54" s="111">
        <f>AZ55</f>
        <v>594</v>
      </c>
      <c r="BA54" s="111">
        <f t="shared" ref="BA54:BB54" si="138">BA55</f>
        <v>0</v>
      </c>
      <c r="BB54" s="111">
        <f t="shared" si="138"/>
        <v>0</v>
      </c>
      <c r="BC54" s="107">
        <f>AZ54+BA54-BB54</f>
        <v>594</v>
      </c>
      <c r="BE54" s="109" t="s">
        <v>44</v>
      </c>
      <c r="BF54" s="110">
        <v>2700</v>
      </c>
      <c r="BG54" s="111">
        <f>BG55</f>
        <v>594</v>
      </c>
      <c r="BH54" s="111">
        <f t="shared" ref="BH54:BI54" si="139">BH55</f>
        <v>0</v>
      </c>
      <c r="BI54" s="111">
        <f t="shared" si="139"/>
        <v>0</v>
      </c>
      <c r="BJ54" s="107">
        <f>BG54+BH54-BI54</f>
        <v>594</v>
      </c>
      <c r="BL54" s="109" t="s">
        <v>44</v>
      </c>
      <c r="BM54" s="110">
        <v>2700</v>
      </c>
      <c r="BN54" s="111">
        <f>BN55</f>
        <v>594</v>
      </c>
      <c r="BO54" s="111">
        <f t="shared" ref="BO54:BP54" si="140">BO55</f>
        <v>0</v>
      </c>
      <c r="BP54" s="111">
        <f t="shared" si="140"/>
        <v>0</v>
      </c>
      <c r="BQ54" s="107">
        <f>BN54+BO54-BP54</f>
        <v>594</v>
      </c>
      <c r="BS54" s="109" t="s">
        <v>44</v>
      </c>
      <c r="BT54" s="110">
        <v>2700</v>
      </c>
      <c r="BU54" s="111">
        <f>BU55</f>
        <v>594</v>
      </c>
      <c r="BV54" s="111">
        <f t="shared" ref="BV54:BW54" si="141">BV55</f>
        <v>0</v>
      </c>
      <c r="BW54" s="111">
        <f t="shared" si="141"/>
        <v>0</v>
      </c>
      <c r="BX54" s="107">
        <f>BU54+BV54-BW54</f>
        <v>594</v>
      </c>
      <c r="BZ54" s="109" t="s">
        <v>44</v>
      </c>
      <c r="CA54" s="110">
        <v>2700</v>
      </c>
      <c r="CB54" s="111">
        <f>CB55</f>
        <v>594</v>
      </c>
      <c r="CC54" s="111">
        <f t="shared" ref="CC54:CD54" si="142">CC55</f>
        <v>0</v>
      </c>
      <c r="CD54" s="111">
        <f t="shared" si="142"/>
        <v>0</v>
      </c>
      <c r="CE54" s="107">
        <f>CB54+CC54-CD54</f>
        <v>594</v>
      </c>
    </row>
    <row r="55" spans="1:83" s="27" customFormat="1" ht="15.75" customHeight="1" thickBot="1">
      <c r="A55" s="21" t="s">
        <v>46</v>
      </c>
      <c r="B55" s="16">
        <v>2730</v>
      </c>
      <c r="C55" s="50">
        <v>594</v>
      </c>
      <c r="D55" s="50"/>
      <c r="E55" s="50"/>
      <c r="F55" s="45">
        <f t="shared" si="119"/>
        <v>594</v>
      </c>
      <c r="H55" s="21" t="s">
        <v>46</v>
      </c>
      <c r="I55" s="16">
        <v>2730</v>
      </c>
      <c r="J55" s="50">
        <f t="shared" si="60"/>
        <v>594</v>
      </c>
      <c r="K55" s="50"/>
      <c r="L55" s="50"/>
      <c r="M55" s="45">
        <f t="shared" si="120"/>
        <v>594</v>
      </c>
      <c r="O55" s="21" t="s">
        <v>46</v>
      </c>
      <c r="P55" s="16">
        <v>2730</v>
      </c>
      <c r="Q55" s="50">
        <f t="shared" si="61"/>
        <v>594</v>
      </c>
      <c r="R55" s="50"/>
      <c r="S55" s="50"/>
      <c r="T55" s="45">
        <f t="shared" si="121"/>
        <v>594</v>
      </c>
      <c r="V55" s="21" t="s">
        <v>46</v>
      </c>
      <c r="W55" s="16">
        <v>2730</v>
      </c>
      <c r="X55" s="50">
        <f t="shared" si="62"/>
        <v>594</v>
      </c>
      <c r="Y55" s="50"/>
      <c r="Z55" s="50"/>
      <c r="AA55" s="45">
        <f t="shared" si="122"/>
        <v>594</v>
      </c>
      <c r="AC55" s="21" t="s">
        <v>46</v>
      </c>
      <c r="AD55" s="16">
        <v>2730</v>
      </c>
      <c r="AE55" s="50">
        <f t="shared" si="63"/>
        <v>594</v>
      </c>
      <c r="AF55" s="50"/>
      <c r="AG55" s="50"/>
      <c r="AH55" s="45">
        <f t="shared" si="123"/>
        <v>594</v>
      </c>
      <c r="AJ55" s="21" t="s">
        <v>46</v>
      </c>
      <c r="AK55" s="16">
        <v>2730</v>
      </c>
      <c r="AL55" s="50">
        <f t="shared" si="64"/>
        <v>594</v>
      </c>
      <c r="AM55" s="50"/>
      <c r="AN55" s="50"/>
      <c r="AO55" s="45">
        <f t="shared" si="124"/>
        <v>594</v>
      </c>
      <c r="AQ55" s="21" t="s">
        <v>46</v>
      </c>
      <c r="AR55" s="16">
        <v>2730</v>
      </c>
      <c r="AS55" s="50">
        <f t="shared" si="65"/>
        <v>594</v>
      </c>
      <c r="AT55" s="50"/>
      <c r="AU55" s="50"/>
      <c r="AV55" s="45">
        <f t="shared" si="125"/>
        <v>594</v>
      </c>
      <c r="AX55" s="21" t="s">
        <v>46</v>
      </c>
      <c r="AY55" s="16">
        <v>2730</v>
      </c>
      <c r="AZ55" s="50">
        <f t="shared" si="66"/>
        <v>594</v>
      </c>
      <c r="BA55" s="50"/>
      <c r="BB55" s="50"/>
      <c r="BC55" s="45">
        <f t="shared" si="126"/>
        <v>594</v>
      </c>
      <c r="BE55" s="21" t="s">
        <v>46</v>
      </c>
      <c r="BF55" s="16">
        <v>2730</v>
      </c>
      <c r="BG55" s="50">
        <f t="shared" si="67"/>
        <v>594</v>
      </c>
      <c r="BH55" s="50"/>
      <c r="BI55" s="50"/>
      <c r="BJ55" s="45">
        <f t="shared" si="127"/>
        <v>594</v>
      </c>
      <c r="BL55" s="21" t="s">
        <v>46</v>
      </c>
      <c r="BM55" s="16">
        <v>2730</v>
      </c>
      <c r="BN55" s="50">
        <f t="shared" si="68"/>
        <v>594</v>
      </c>
      <c r="BO55" s="50"/>
      <c r="BP55" s="50"/>
      <c r="BQ55" s="45">
        <f t="shared" si="128"/>
        <v>594</v>
      </c>
      <c r="BS55" s="21" t="s">
        <v>46</v>
      </c>
      <c r="BT55" s="16">
        <v>2730</v>
      </c>
      <c r="BU55" s="50">
        <f t="shared" si="69"/>
        <v>594</v>
      </c>
      <c r="BV55" s="50"/>
      <c r="BW55" s="50"/>
      <c r="BX55" s="45">
        <f t="shared" si="129"/>
        <v>594</v>
      </c>
      <c r="BZ55" s="21" t="s">
        <v>46</v>
      </c>
      <c r="CA55" s="16">
        <v>2730</v>
      </c>
      <c r="CB55" s="50">
        <f t="shared" si="70"/>
        <v>594</v>
      </c>
      <c r="CC55" s="50"/>
      <c r="CD55" s="50"/>
      <c r="CE55" s="45">
        <f t="shared" si="130"/>
        <v>594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E56" si="143">D57</f>
        <v>0</v>
      </c>
      <c r="E56" s="99">
        <f t="shared" si="143"/>
        <v>0</v>
      </c>
      <c r="F56" s="99">
        <f t="shared" ref="F56" si="144">F57</f>
        <v>0</v>
      </c>
      <c r="H56" s="97" t="s">
        <v>48</v>
      </c>
      <c r="I56" s="98">
        <v>3000</v>
      </c>
      <c r="J56" s="99">
        <f>J57</f>
        <v>0</v>
      </c>
      <c r="K56" s="99">
        <f t="shared" ref="K56:L56" si="145">K57</f>
        <v>0</v>
      </c>
      <c r="L56" s="99">
        <f t="shared" si="145"/>
        <v>0</v>
      </c>
      <c r="M56" s="99">
        <f t="shared" ref="M56" si="146">M57</f>
        <v>0</v>
      </c>
      <c r="O56" s="97" t="s">
        <v>48</v>
      </c>
      <c r="P56" s="98">
        <v>3000</v>
      </c>
      <c r="Q56" s="99">
        <f>Q57</f>
        <v>0</v>
      </c>
      <c r="R56" s="99">
        <f t="shared" ref="R56:S56" si="147">R57</f>
        <v>0</v>
      </c>
      <c r="S56" s="99">
        <f t="shared" si="147"/>
        <v>0</v>
      </c>
      <c r="T56" s="99">
        <f t="shared" ref="T56" si="148">T57</f>
        <v>0</v>
      </c>
      <c r="V56" s="97" t="s">
        <v>48</v>
      </c>
      <c r="W56" s="98">
        <v>3000</v>
      </c>
      <c r="X56" s="99">
        <f>X57</f>
        <v>0</v>
      </c>
      <c r="Y56" s="99">
        <f t="shared" ref="Y56:Z56" si="149">Y57</f>
        <v>10000</v>
      </c>
      <c r="Z56" s="99">
        <f t="shared" si="149"/>
        <v>0</v>
      </c>
      <c r="AA56" s="99">
        <f t="shared" ref="AA56" si="150">AA57</f>
        <v>10000</v>
      </c>
      <c r="AC56" s="97" t="s">
        <v>48</v>
      </c>
      <c r="AD56" s="98">
        <v>3000</v>
      </c>
      <c r="AE56" s="99">
        <f>AE57</f>
        <v>10000</v>
      </c>
      <c r="AF56" s="99">
        <f t="shared" ref="AF56:AG56" si="151">AF57</f>
        <v>0</v>
      </c>
      <c r="AG56" s="99">
        <f t="shared" si="151"/>
        <v>0</v>
      </c>
      <c r="AH56" s="99">
        <f t="shared" ref="AH56" si="152">AH57</f>
        <v>10000</v>
      </c>
      <c r="AJ56" s="97" t="s">
        <v>48</v>
      </c>
      <c r="AK56" s="98">
        <v>3000</v>
      </c>
      <c r="AL56" s="99">
        <f>AL57</f>
        <v>10000</v>
      </c>
      <c r="AM56" s="99">
        <f t="shared" ref="AM56:AN56" si="153">AM57</f>
        <v>0</v>
      </c>
      <c r="AN56" s="99">
        <f t="shared" si="153"/>
        <v>0</v>
      </c>
      <c r="AO56" s="99">
        <f t="shared" ref="AO56" si="154">AO57</f>
        <v>10000</v>
      </c>
      <c r="AQ56" s="97" t="s">
        <v>48</v>
      </c>
      <c r="AR56" s="98">
        <v>3000</v>
      </c>
      <c r="AS56" s="99">
        <f>AS57</f>
        <v>10000</v>
      </c>
      <c r="AT56" s="99">
        <f t="shared" ref="AT56:AU56" si="155">AT57</f>
        <v>0</v>
      </c>
      <c r="AU56" s="99">
        <f t="shared" si="155"/>
        <v>0</v>
      </c>
      <c r="AV56" s="99">
        <f t="shared" ref="AV56" si="156">AV57</f>
        <v>10000</v>
      </c>
      <c r="AX56" s="97" t="s">
        <v>48</v>
      </c>
      <c r="AY56" s="98">
        <v>3000</v>
      </c>
      <c r="AZ56" s="99">
        <f>AZ57</f>
        <v>10000</v>
      </c>
      <c r="BA56" s="99">
        <f t="shared" ref="BA56:BB56" si="157">BA57</f>
        <v>0</v>
      </c>
      <c r="BB56" s="99">
        <f t="shared" si="157"/>
        <v>0</v>
      </c>
      <c r="BC56" s="99">
        <f t="shared" ref="BC56" si="158">BC57</f>
        <v>10000</v>
      </c>
      <c r="BE56" s="97" t="s">
        <v>48</v>
      </c>
      <c r="BF56" s="98">
        <v>3000</v>
      </c>
      <c r="BG56" s="99">
        <f>BG57</f>
        <v>10000</v>
      </c>
      <c r="BH56" s="99">
        <f t="shared" ref="BH56:BI56" si="159">BH57</f>
        <v>0</v>
      </c>
      <c r="BI56" s="99">
        <f t="shared" si="159"/>
        <v>0</v>
      </c>
      <c r="BJ56" s="99">
        <f t="shared" ref="BJ56" si="160">BJ57</f>
        <v>10000</v>
      </c>
      <c r="BL56" s="97" t="s">
        <v>48</v>
      </c>
      <c r="BM56" s="98">
        <v>3000</v>
      </c>
      <c r="BN56" s="99">
        <f>BN57</f>
        <v>10000</v>
      </c>
      <c r="BO56" s="99">
        <f t="shared" ref="BO56:BP56" si="161">BO57</f>
        <v>0</v>
      </c>
      <c r="BP56" s="99">
        <f t="shared" si="161"/>
        <v>0</v>
      </c>
      <c r="BQ56" s="99">
        <f t="shared" ref="BQ56" si="162">BQ57</f>
        <v>10000</v>
      </c>
      <c r="BS56" s="97" t="s">
        <v>48</v>
      </c>
      <c r="BT56" s="98">
        <v>3000</v>
      </c>
      <c r="BU56" s="99">
        <f>BU57</f>
        <v>10000</v>
      </c>
      <c r="BV56" s="99">
        <f t="shared" ref="BV56:BW56" si="163">BV57</f>
        <v>0</v>
      </c>
      <c r="BW56" s="99">
        <f t="shared" si="163"/>
        <v>0</v>
      </c>
      <c r="BX56" s="99">
        <f t="shared" ref="BX56" si="164">BX57</f>
        <v>10000</v>
      </c>
      <c r="BZ56" s="97" t="s">
        <v>48</v>
      </c>
      <c r="CA56" s="98">
        <v>3000</v>
      </c>
      <c r="CB56" s="99">
        <f>CB57</f>
        <v>10000</v>
      </c>
      <c r="CC56" s="99">
        <f t="shared" ref="CC56:CD56" si="165">CC57</f>
        <v>0</v>
      </c>
      <c r="CD56" s="99">
        <f t="shared" si="165"/>
        <v>0</v>
      </c>
      <c r="CE56" s="99">
        <f t="shared" ref="CE56" si="166">CE57</f>
        <v>10000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167">SUM(D58:D63)</f>
        <v>0</v>
      </c>
      <c r="E57" s="61">
        <f t="shared" si="167"/>
        <v>0</v>
      </c>
      <c r="F57" s="47">
        <f t="shared" ref="F57" si="168">C57+D57-E57</f>
        <v>0</v>
      </c>
      <c r="H57" s="29" t="s">
        <v>51</v>
      </c>
      <c r="I57" s="30">
        <v>3100</v>
      </c>
      <c r="J57" s="61">
        <f>SUM(J58:J63)</f>
        <v>0</v>
      </c>
      <c r="K57" s="61">
        <f t="shared" ref="K57:L57" si="169">SUM(K58:K63)</f>
        <v>0</v>
      </c>
      <c r="L57" s="61">
        <f t="shared" si="169"/>
        <v>0</v>
      </c>
      <c r="M57" s="47">
        <f t="shared" ref="M57" si="170">J57+K57-L57</f>
        <v>0</v>
      </c>
      <c r="O57" s="29" t="s">
        <v>51</v>
      </c>
      <c r="P57" s="30">
        <v>3100</v>
      </c>
      <c r="Q57" s="61">
        <f>SUM(Q58:Q63)</f>
        <v>0</v>
      </c>
      <c r="R57" s="61">
        <f t="shared" ref="R57:S57" si="171">SUM(R58:R63)</f>
        <v>0</v>
      </c>
      <c r="S57" s="61">
        <f t="shared" si="171"/>
        <v>0</v>
      </c>
      <c r="T57" s="47">
        <f t="shared" ref="T57" si="172">Q57+R57-S57</f>
        <v>0</v>
      </c>
      <c r="V57" s="29" t="s">
        <v>51</v>
      </c>
      <c r="W57" s="30">
        <v>3100</v>
      </c>
      <c r="X57" s="61">
        <f>SUM(X58:X63)</f>
        <v>0</v>
      </c>
      <c r="Y57" s="61">
        <f t="shared" ref="Y57:Z57" si="173">SUM(Y58:Y63)</f>
        <v>10000</v>
      </c>
      <c r="Z57" s="61">
        <f t="shared" si="173"/>
        <v>0</v>
      </c>
      <c r="AA57" s="47">
        <f t="shared" ref="AA57" si="174">X57+Y57-Z57</f>
        <v>10000</v>
      </c>
      <c r="AC57" s="29" t="s">
        <v>51</v>
      </c>
      <c r="AD57" s="30">
        <v>3100</v>
      </c>
      <c r="AE57" s="61">
        <f>SUM(AE58:AE63)</f>
        <v>10000</v>
      </c>
      <c r="AF57" s="61">
        <f t="shared" ref="AF57:AG57" si="175">SUM(AF58:AF63)</f>
        <v>0</v>
      </c>
      <c r="AG57" s="61">
        <f t="shared" si="175"/>
        <v>0</v>
      </c>
      <c r="AH57" s="47">
        <f t="shared" ref="AH57" si="176">AE57+AF57-AG57</f>
        <v>10000</v>
      </c>
      <c r="AJ57" s="29" t="s">
        <v>51</v>
      </c>
      <c r="AK57" s="30">
        <v>3100</v>
      </c>
      <c r="AL57" s="61">
        <f>SUM(AL58:AL63)</f>
        <v>10000</v>
      </c>
      <c r="AM57" s="61">
        <f t="shared" ref="AM57:AN57" si="177">SUM(AM58:AM63)</f>
        <v>0</v>
      </c>
      <c r="AN57" s="61">
        <f t="shared" si="177"/>
        <v>0</v>
      </c>
      <c r="AO57" s="47">
        <f t="shared" ref="AO57" si="178">AL57+AM57-AN57</f>
        <v>10000</v>
      </c>
      <c r="AQ57" s="29" t="s">
        <v>51</v>
      </c>
      <c r="AR57" s="30">
        <v>3100</v>
      </c>
      <c r="AS57" s="61">
        <f>SUM(AS58:AS63)</f>
        <v>10000</v>
      </c>
      <c r="AT57" s="61">
        <f t="shared" ref="AT57:AU57" si="179">SUM(AT58:AT63)</f>
        <v>0</v>
      </c>
      <c r="AU57" s="61">
        <f t="shared" si="179"/>
        <v>0</v>
      </c>
      <c r="AV57" s="47">
        <f t="shared" ref="AV57" si="180">AS57+AT57-AU57</f>
        <v>10000</v>
      </c>
      <c r="AX57" s="29" t="s">
        <v>51</v>
      </c>
      <c r="AY57" s="30">
        <v>3100</v>
      </c>
      <c r="AZ57" s="61">
        <f>SUM(AZ58:AZ63)</f>
        <v>10000</v>
      </c>
      <c r="BA57" s="61">
        <f t="shared" ref="BA57:BB57" si="181">SUM(BA58:BA63)</f>
        <v>0</v>
      </c>
      <c r="BB57" s="61">
        <f t="shared" si="181"/>
        <v>0</v>
      </c>
      <c r="BC57" s="47">
        <f t="shared" ref="BC57" si="182">AZ57+BA57-BB57</f>
        <v>10000</v>
      </c>
      <c r="BE57" s="29" t="s">
        <v>51</v>
      </c>
      <c r="BF57" s="30">
        <v>3100</v>
      </c>
      <c r="BG57" s="61">
        <f>SUM(BG58:BG63)</f>
        <v>10000</v>
      </c>
      <c r="BH57" s="61">
        <f t="shared" ref="BH57:BI57" si="183">SUM(BH58:BH63)</f>
        <v>0</v>
      </c>
      <c r="BI57" s="61">
        <f t="shared" si="183"/>
        <v>0</v>
      </c>
      <c r="BJ57" s="47">
        <f t="shared" ref="BJ57" si="184">BG57+BH57-BI57</f>
        <v>10000</v>
      </c>
      <c r="BL57" s="29" t="s">
        <v>51</v>
      </c>
      <c r="BM57" s="30">
        <v>3100</v>
      </c>
      <c r="BN57" s="61">
        <f>SUM(BN58:BN63)</f>
        <v>10000</v>
      </c>
      <c r="BO57" s="61">
        <f t="shared" ref="BO57:BP57" si="185">SUM(BO58:BO63)</f>
        <v>0</v>
      </c>
      <c r="BP57" s="61">
        <f t="shared" si="185"/>
        <v>0</v>
      </c>
      <c r="BQ57" s="47">
        <f t="shared" ref="BQ57" si="186">BN57+BO57-BP57</f>
        <v>10000</v>
      </c>
      <c r="BS57" s="29" t="s">
        <v>51</v>
      </c>
      <c r="BT57" s="30">
        <v>3100</v>
      </c>
      <c r="BU57" s="61">
        <f>SUM(BU58:BU63)</f>
        <v>10000</v>
      </c>
      <c r="BV57" s="61">
        <f t="shared" ref="BV57:BW57" si="187">SUM(BV58:BV63)</f>
        <v>0</v>
      </c>
      <c r="BW57" s="61">
        <f t="shared" si="187"/>
        <v>0</v>
      </c>
      <c r="BX57" s="47">
        <f t="shared" ref="BX57" si="188">BU57+BV57-BW57</f>
        <v>10000</v>
      </c>
      <c r="BZ57" s="29" t="s">
        <v>51</v>
      </c>
      <c r="CA57" s="30">
        <v>3100</v>
      </c>
      <c r="CB57" s="61">
        <f>SUM(CB58:CB63)</f>
        <v>10000</v>
      </c>
      <c r="CC57" s="61">
        <f t="shared" ref="CC57:CD57" si="189">SUM(CC58:CC63)</f>
        <v>0</v>
      </c>
      <c r="CD57" s="61">
        <f t="shared" si="189"/>
        <v>0</v>
      </c>
      <c r="CE57" s="47">
        <f t="shared" ref="CE57" si="190">CB57+CC57-CD57</f>
        <v>10000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19"/>
        <v>0</v>
      </c>
      <c r="H58" s="21" t="s">
        <v>52</v>
      </c>
      <c r="I58" s="16">
        <v>3110</v>
      </c>
      <c r="J58" s="50">
        <f t="shared" si="60"/>
        <v>0</v>
      </c>
      <c r="K58" s="50"/>
      <c r="L58" s="50"/>
      <c r="M58" s="45">
        <f t="shared" si="120"/>
        <v>0</v>
      </c>
      <c r="O58" s="21" t="s">
        <v>52</v>
      </c>
      <c r="P58" s="16">
        <v>3110</v>
      </c>
      <c r="Q58" s="50">
        <f t="shared" si="61"/>
        <v>0</v>
      </c>
      <c r="R58" s="50"/>
      <c r="S58" s="50"/>
      <c r="T58" s="45">
        <f t="shared" si="121"/>
        <v>0</v>
      </c>
      <c r="V58" s="21" t="s">
        <v>52</v>
      </c>
      <c r="W58" s="16">
        <v>3110</v>
      </c>
      <c r="X58" s="50">
        <f t="shared" si="62"/>
        <v>0</v>
      </c>
      <c r="Y58" s="50"/>
      <c r="Z58" s="50"/>
      <c r="AA58" s="45">
        <f t="shared" si="122"/>
        <v>0</v>
      </c>
      <c r="AC58" s="21" t="s">
        <v>52</v>
      </c>
      <c r="AD58" s="16">
        <v>3110</v>
      </c>
      <c r="AE58" s="50">
        <f t="shared" si="63"/>
        <v>0</v>
      </c>
      <c r="AF58" s="50"/>
      <c r="AG58" s="50"/>
      <c r="AH58" s="45">
        <f t="shared" si="123"/>
        <v>0</v>
      </c>
      <c r="AJ58" s="21" t="s">
        <v>52</v>
      </c>
      <c r="AK58" s="16">
        <v>3110</v>
      </c>
      <c r="AL58" s="50">
        <f t="shared" si="64"/>
        <v>0</v>
      </c>
      <c r="AM58" s="50"/>
      <c r="AN58" s="50"/>
      <c r="AO58" s="45">
        <f t="shared" si="124"/>
        <v>0</v>
      </c>
      <c r="AQ58" s="21" t="s">
        <v>52</v>
      </c>
      <c r="AR58" s="16">
        <v>3110</v>
      </c>
      <c r="AS58" s="50">
        <f t="shared" si="65"/>
        <v>0</v>
      </c>
      <c r="AT58" s="50"/>
      <c r="AU58" s="50"/>
      <c r="AV58" s="45">
        <f t="shared" si="125"/>
        <v>0</v>
      </c>
      <c r="AX58" s="21" t="s">
        <v>52</v>
      </c>
      <c r="AY58" s="16">
        <v>3110</v>
      </c>
      <c r="AZ58" s="50">
        <f t="shared" si="66"/>
        <v>0</v>
      </c>
      <c r="BA58" s="50"/>
      <c r="BB58" s="50"/>
      <c r="BC58" s="45">
        <f t="shared" si="126"/>
        <v>0</v>
      </c>
      <c r="BE58" s="21" t="s">
        <v>52</v>
      </c>
      <c r="BF58" s="16">
        <v>3110</v>
      </c>
      <c r="BG58" s="50">
        <f t="shared" si="67"/>
        <v>0</v>
      </c>
      <c r="BH58" s="50"/>
      <c r="BI58" s="50"/>
      <c r="BJ58" s="45">
        <f t="shared" si="127"/>
        <v>0</v>
      </c>
      <c r="BL58" s="21" t="s">
        <v>52</v>
      </c>
      <c r="BM58" s="16">
        <v>3110</v>
      </c>
      <c r="BN58" s="50">
        <f t="shared" si="68"/>
        <v>0</v>
      </c>
      <c r="BO58" s="50"/>
      <c r="BP58" s="50"/>
      <c r="BQ58" s="45">
        <f t="shared" si="128"/>
        <v>0</v>
      </c>
      <c r="BS58" s="21" t="s">
        <v>52</v>
      </c>
      <c r="BT58" s="16">
        <v>3110</v>
      </c>
      <c r="BU58" s="50">
        <f t="shared" si="69"/>
        <v>0</v>
      </c>
      <c r="BV58" s="50"/>
      <c r="BW58" s="50"/>
      <c r="BX58" s="45">
        <f t="shared" si="129"/>
        <v>0</v>
      </c>
      <c r="BZ58" s="21" t="s">
        <v>52</v>
      </c>
      <c r="CA58" s="16">
        <v>3110</v>
      </c>
      <c r="CB58" s="50">
        <f t="shared" si="70"/>
        <v>0</v>
      </c>
      <c r="CC58" s="50"/>
      <c r="CD58" s="50"/>
      <c r="CE58" s="45">
        <f t="shared" si="130"/>
        <v>0</v>
      </c>
    </row>
    <row r="59" spans="1:83" s="88" customFormat="1" ht="15.75" customHeight="1" thickBot="1">
      <c r="A59" s="34" t="s">
        <v>143</v>
      </c>
      <c r="B59" s="16">
        <v>3110</v>
      </c>
      <c r="C59" s="50"/>
      <c r="D59" s="50"/>
      <c r="E59" s="50"/>
      <c r="F59" s="45">
        <f t="shared" si="119"/>
        <v>0</v>
      </c>
      <c r="H59" s="34" t="s">
        <v>143</v>
      </c>
      <c r="I59" s="16">
        <v>3110</v>
      </c>
      <c r="J59" s="41">
        <f t="shared" si="60"/>
        <v>0</v>
      </c>
      <c r="K59" s="50"/>
      <c r="L59" s="50"/>
      <c r="M59" s="45">
        <f t="shared" si="120"/>
        <v>0</v>
      </c>
      <c r="O59" s="34" t="s">
        <v>143</v>
      </c>
      <c r="P59" s="16">
        <v>3110</v>
      </c>
      <c r="Q59" s="41">
        <f t="shared" si="61"/>
        <v>0</v>
      </c>
      <c r="R59" s="50"/>
      <c r="S59" s="50"/>
      <c r="T59" s="45">
        <f t="shared" si="121"/>
        <v>0</v>
      </c>
      <c r="V59" s="34" t="s">
        <v>143</v>
      </c>
      <c r="W59" s="16">
        <v>3110</v>
      </c>
      <c r="X59" s="41">
        <f t="shared" si="62"/>
        <v>0</v>
      </c>
      <c r="Y59" s="50">
        <v>10000</v>
      </c>
      <c r="Z59" s="50"/>
      <c r="AA59" s="45">
        <f t="shared" si="122"/>
        <v>10000</v>
      </c>
      <c r="AC59" s="34" t="s">
        <v>143</v>
      </c>
      <c r="AD59" s="16">
        <v>3110</v>
      </c>
      <c r="AE59" s="41">
        <f t="shared" si="63"/>
        <v>10000</v>
      </c>
      <c r="AF59" s="50"/>
      <c r="AG59" s="50"/>
      <c r="AH59" s="45">
        <f t="shared" si="123"/>
        <v>10000</v>
      </c>
      <c r="AJ59" s="34" t="s">
        <v>143</v>
      </c>
      <c r="AK59" s="16">
        <v>3110</v>
      </c>
      <c r="AL59" s="41">
        <f t="shared" si="64"/>
        <v>10000</v>
      </c>
      <c r="AM59" s="50"/>
      <c r="AN59" s="50"/>
      <c r="AO59" s="45">
        <f t="shared" si="124"/>
        <v>10000</v>
      </c>
      <c r="AQ59" s="34" t="s">
        <v>143</v>
      </c>
      <c r="AR59" s="16">
        <v>3110</v>
      </c>
      <c r="AS59" s="41">
        <f t="shared" si="65"/>
        <v>10000</v>
      </c>
      <c r="AT59" s="50"/>
      <c r="AU59" s="50"/>
      <c r="AV59" s="45">
        <f t="shared" si="125"/>
        <v>10000</v>
      </c>
      <c r="AX59" s="34" t="s">
        <v>143</v>
      </c>
      <c r="AY59" s="16">
        <v>3110</v>
      </c>
      <c r="AZ59" s="41">
        <f t="shared" si="66"/>
        <v>10000</v>
      </c>
      <c r="BA59" s="50"/>
      <c r="BB59" s="50"/>
      <c r="BC59" s="45">
        <f t="shared" si="126"/>
        <v>10000</v>
      </c>
      <c r="BE59" s="34" t="s">
        <v>143</v>
      </c>
      <c r="BF59" s="16">
        <v>3110</v>
      </c>
      <c r="BG59" s="41">
        <f t="shared" si="67"/>
        <v>10000</v>
      </c>
      <c r="BH59" s="50"/>
      <c r="BI59" s="50"/>
      <c r="BJ59" s="45">
        <f t="shared" si="127"/>
        <v>10000</v>
      </c>
      <c r="BL59" s="34" t="s">
        <v>143</v>
      </c>
      <c r="BM59" s="16">
        <v>3110</v>
      </c>
      <c r="BN59" s="41">
        <f t="shared" si="68"/>
        <v>10000</v>
      </c>
      <c r="BO59" s="50"/>
      <c r="BP59" s="50"/>
      <c r="BQ59" s="45">
        <f t="shared" si="128"/>
        <v>10000</v>
      </c>
      <c r="BS59" s="34" t="s">
        <v>143</v>
      </c>
      <c r="BT59" s="16">
        <v>3110</v>
      </c>
      <c r="BU59" s="41">
        <f t="shared" si="69"/>
        <v>10000</v>
      </c>
      <c r="BV59" s="50"/>
      <c r="BW59" s="50"/>
      <c r="BX59" s="45">
        <f t="shared" si="129"/>
        <v>10000</v>
      </c>
      <c r="BZ59" s="34" t="s">
        <v>143</v>
      </c>
      <c r="CA59" s="16">
        <v>3110</v>
      </c>
      <c r="CB59" s="41">
        <f t="shared" si="70"/>
        <v>10000</v>
      </c>
      <c r="CC59" s="50"/>
      <c r="CD59" s="50"/>
      <c r="CE59" s="45">
        <f t="shared" si="130"/>
        <v>10000</v>
      </c>
    </row>
    <row r="60" spans="1:83" s="88" customFormat="1" ht="15.75" customHeight="1" thickBot="1">
      <c r="A60" s="34" t="s">
        <v>144</v>
      </c>
      <c r="B60" s="16">
        <v>3110</v>
      </c>
      <c r="C60" s="50"/>
      <c r="D60" s="50"/>
      <c r="E60" s="50"/>
      <c r="F60" s="45">
        <f t="shared" si="119"/>
        <v>0</v>
      </c>
      <c r="H60" s="34" t="s">
        <v>144</v>
      </c>
      <c r="I60" s="16">
        <v>3110</v>
      </c>
      <c r="J60" s="41">
        <f t="shared" si="60"/>
        <v>0</v>
      </c>
      <c r="K60" s="50"/>
      <c r="L60" s="50"/>
      <c r="M60" s="45">
        <f t="shared" si="120"/>
        <v>0</v>
      </c>
      <c r="O60" s="34" t="s">
        <v>144</v>
      </c>
      <c r="P60" s="16">
        <v>3110</v>
      </c>
      <c r="Q60" s="41">
        <f t="shared" si="61"/>
        <v>0</v>
      </c>
      <c r="R60" s="50"/>
      <c r="S60" s="50"/>
      <c r="T60" s="45">
        <f t="shared" si="121"/>
        <v>0</v>
      </c>
      <c r="V60" s="34" t="s">
        <v>144</v>
      </c>
      <c r="W60" s="16">
        <v>3110</v>
      </c>
      <c r="X60" s="41">
        <f t="shared" si="62"/>
        <v>0</v>
      </c>
      <c r="Y60" s="50"/>
      <c r="Z60" s="50"/>
      <c r="AA60" s="45">
        <f t="shared" si="122"/>
        <v>0</v>
      </c>
      <c r="AC60" s="34" t="s">
        <v>144</v>
      </c>
      <c r="AD60" s="16">
        <v>3110</v>
      </c>
      <c r="AE60" s="41">
        <f t="shared" si="63"/>
        <v>0</v>
      </c>
      <c r="AF60" s="50"/>
      <c r="AG60" s="50"/>
      <c r="AH60" s="45">
        <f t="shared" si="123"/>
        <v>0</v>
      </c>
      <c r="AJ60" s="34" t="s">
        <v>144</v>
      </c>
      <c r="AK60" s="16">
        <v>3110</v>
      </c>
      <c r="AL60" s="41">
        <f t="shared" si="64"/>
        <v>0</v>
      </c>
      <c r="AM60" s="50"/>
      <c r="AN60" s="50"/>
      <c r="AO60" s="45">
        <f t="shared" si="124"/>
        <v>0</v>
      </c>
      <c r="AQ60" s="34" t="s">
        <v>144</v>
      </c>
      <c r="AR60" s="16">
        <v>3110</v>
      </c>
      <c r="AS60" s="41">
        <f t="shared" si="65"/>
        <v>0</v>
      </c>
      <c r="AT60" s="50"/>
      <c r="AU60" s="50"/>
      <c r="AV60" s="45">
        <f t="shared" si="125"/>
        <v>0</v>
      </c>
      <c r="AX60" s="34" t="s">
        <v>144</v>
      </c>
      <c r="AY60" s="16">
        <v>3110</v>
      </c>
      <c r="AZ60" s="41">
        <f t="shared" si="66"/>
        <v>0</v>
      </c>
      <c r="BA60" s="50"/>
      <c r="BB60" s="50"/>
      <c r="BC60" s="45">
        <f t="shared" si="126"/>
        <v>0</v>
      </c>
      <c r="BE60" s="34" t="s">
        <v>144</v>
      </c>
      <c r="BF60" s="16">
        <v>3110</v>
      </c>
      <c r="BG60" s="41">
        <f t="shared" si="67"/>
        <v>0</v>
      </c>
      <c r="BH60" s="50"/>
      <c r="BI60" s="50"/>
      <c r="BJ60" s="45">
        <f t="shared" si="127"/>
        <v>0</v>
      </c>
      <c r="BL60" s="34" t="s">
        <v>144</v>
      </c>
      <c r="BM60" s="16">
        <v>3110</v>
      </c>
      <c r="BN60" s="41">
        <f t="shared" si="68"/>
        <v>0</v>
      </c>
      <c r="BO60" s="50"/>
      <c r="BP60" s="50"/>
      <c r="BQ60" s="45">
        <f t="shared" si="128"/>
        <v>0</v>
      </c>
      <c r="BS60" s="34" t="s">
        <v>144</v>
      </c>
      <c r="BT60" s="16">
        <v>3110</v>
      </c>
      <c r="BU60" s="41">
        <f t="shared" si="69"/>
        <v>0</v>
      </c>
      <c r="BV60" s="50"/>
      <c r="BW60" s="50"/>
      <c r="BX60" s="45">
        <f t="shared" si="129"/>
        <v>0</v>
      </c>
      <c r="BZ60" s="34" t="s">
        <v>144</v>
      </c>
      <c r="CA60" s="16">
        <v>3110</v>
      </c>
      <c r="CB60" s="41">
        <f t="shared" si="70"/>
        <v>0</v>
      </c>
      <c r="CC60" s="50"/>
      <c r="CD60" s="50"/>
      <c r="CE60" s="45">
        <f t="shared" si="130"/>
        <v>0</v>
      </c>
    </row>
    <row r="61" spans="1:83" s="88" customFormat="1" ht="15.75" customHeight="1" thickBot="1">
      <c r="A61" s="34" t="s">
        <v>145</v>
      </c>
      <c r="B61" s="16">
        <v>3110</v>
      </c>
      <c r="C61" s="50"/>
      <c r="D61" s="50"/>
      <c r="E61" s="50"/>
      <c r="F61" s="45">
        <f t="shared" si="119"/>
        <v>0</v>
      </c>
      <c r="H61" s="34" t="s">
        <v>145</v>
      </c>
      <c r="I61" s="16">
        <v>3110</v>
      </c>
      <c r="J61" s="41">
        <f t="shared" si="60"/>
        <v>0</v>
      </c>
      <c r="K61" s="50"/>
      <c r="L61" s="50"/>
      <c r="M61" s="45">
        <f t="shared" si="120"/>
        <v>0</v>
      </c>
      <c r="O61" s="34" t="s">
        <v>145</v>
      </c>
      <c r="P61" s="16">
        <v>3110</v>
      </c>
      <c r="Q61" s="41">
        <f t="shared" si="61"/>
        <v>0</v>
      </c>
      <c r="R61" s="50"/>
      <c r="S61" s="50"/>
      <c r="T61" s="45">
        <f t="shared" si="121"/>
        <v>0</v>
      </c>
      <c r="V61" s="34" t="s">
        <v>145</v>
      </c>
      <c r="W61" s="16">
        <v>3110</v>
      </c>
      <c r="X61" s="41">
        <f t="shared" si="62"/>
        <v>0</v>
      </c>
      <c r="Y61" s="50"/>
      <c r="Z61" s="50"/>
      <c r="AA61" s="45">
        <f t="shared" si="122"/>
        <v>0</v>
      </c>
      <c r="AC61" s="34" t="s">
        <v>145</v>
      </c>
      <c r="AD61" s="16">
        <v>3110</v>
      </c>
      <c r="AE61" s="41">
        <f t="shared" si="63"/>
        <v>0</v>
      </c>
      <c r="AF61" s="50"/>
      <c r="AG61" s="50"/>
      <c r="AH61" s="45">
        <f t="shared" si="123"/>
        <v>0</v>
      </c>
      <c r="AJ61" s="34" t="s">
        <v>145</v>
      </c>
      <c r="AK61" s="16">
        <v>3110</v>
      </c>
      <c r="AL61" s="41">
        <f t="shared" si="64"/>
        <v>0</v>
      </c>
      <c r="AM61" s="50"/>
      <c r="AN61" s="50"/>
      <c r="AO61" s="45">
        <f t="shared" si="124"/>
        <v>0</v>
      </c>
      <c r="AQ61" s="34" t="s">
        <v>145</v>
      </c>
      <c r="AR61" s="16">
        <v>3110</v>
      </c>
      <c r="AS61" s="41">
        <f t="shared" si="65"/>
        <v>0</v>
      </c>
      <c r="AT61" s="50"/>
      <c r="AU61" s="50"/>
      <c r="AV61" s="45">
        <f t="shared" si="125"/>
        <v>0</v>
      </c>
      <c r="AX61" s="34" t="s">
        <v>145</v>
      </c>
      <c r="AY61" s="16">
        <v>3110</v>
      </c>
      <c r="AZ61" s="41">
        <f t="shared" si="66"/>
        <v>0</v>
      </c>
      <c r="BA61" s="50"/>
      <c r="BB61" s="50"/>
      <c r="BC61" s="45">
        <f t="shared" si="126"/>
        <v>0</v>
      </c>
      <c r="BE61" s="34" t="s">
        <v>145</v>
      </c>
      <c r="BF61" s="16">
        <v>3110</v>
      </c>
      <c r="BG61" s="41">
        <f t="shared" si="67"/>
        <v>0</v>
      </c>
      <c r="BH61" s="50"/>
      <c r="BI61" s="50"/>
      <c r="BJ61" s="45">
        <f t="shared" si="127"/>
        <v>0</v>
      </c>
      <c r="BL61" s="34" t="s">
        <v>145</v>
      </c>
      <c r="BM61" s="16">
        <v>3110</v>
      </c>
      <c r="BN61" s="41">
        <f t="shared" si="68"/>
        <v>0</v>
      </c>
      <c r="BO61" s="50"/>
      <c r="BP61" s="50"/>
      <c r="BQ61" s="45">
        <f t="shared" si="128"/>
        <v>0</v>
      </c>
      <c r="BS61" s="34" t="s">
        <v>145</v>
      </c>
      <c r="BT61" s="16">
        <v>3110</v>
      </c>
      <c r="BU61" s="41">
        <f t="shared" si="69"/>
        <v>0</v>
      </c>
      <c r="BV61" s="50"/>
      <c r="BW61" s="50"/>
      <c r="BX61" s="45">
        <f t="shared" si="129"/>
        <v>0</v>
      </c>
      <c r="BZ61" s="34" t="s">
        <v>145</v>
      </c>
      <c r="CA61" s="16">
        <v>3110</v>
      </c>
      <c r="CB61" s="41">
        <f t="shared" si="70"/>
        <v>0</v>
      </c>
      <c r="CC61" s="50"/>
      <c r="CD61" s="50"/>
      <c r="CE61" s="45">
        <f t="shared" si="130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19"/>
        <v>0</v>
      </c>
      <c r="H62" s="21" t="s">
        <v>53</v>
      </c>
      <c r="I62" s="16">
        <v>3120</v>
      </c>
      <c r="J62" s="50">
        <f t="shared" si="60"/>
        <v>0</v>
      </c>
      <c r="K62" s="50"/>
      <c r="L62" s="50"/>
      <c r="M62" s="45">
        <f t="shared" si="120"/>
        <v>0</v>
      </c>
      <c r="O62" s="21" t="s">
        <v>53</v>
      </c>
      <c r="P62" s="16">
        <v>3120</v>
      </c>
      <c r="Q62" s="50">
        <f t="shared" si="61"/>
        <v>0</v>
      </c>
      <c r="R62" s="50"/>
      <c r="S62" s="50"/>
      <c r="T62" s="45">
        <f t="shared" si="121"/>
        <v>0</v>
      </c>
      <c r="V62" s="21" t="s">
        <v>53</v>
      </c>
      <c r="W62" s="16">
        <v>3120</v>
      </c>
      <c r="X62" s="50">
        <f t="shared" si="62"/>
        <v>0</v>
      </c>
      <c r="Y62" s="50"/>
      <c r="Z62" s="50"/>
      <c r="AA62" s="45">
        <f t="shared" si="122"/>
        <v>0</v>
      </c>
      <c r="AC62" s="21" t="s">
        <v>53</v>
      </c>
      <c r="AD62" s="16">
        <v>3120</v>
      </c>
      <c r="AE62" s="50">
        <f t="shared" si="63"/>
        <v>0</v>
      </c>
      <c r="AF62" s="50"/>
      <c r="AG62" s="50"/>
      <c r="AH62" s="45">
        <f t="shared" si="123"/>
        <v>0</v>
      </c>
      <c r="AJ62" s="21" t="s">
        <v>53</v>
      </c>
      <c r="AK62" s="16">
        <v>3120</v>
      </c>
      <c r="AL62" s="50">
        <f t="shared" si="64"/>
        <v>0</v>
      </c>
      <c r="AM62" s="50"/>
      <c r="AN62" s="50"/>
      <c r="AO62" s="45">
        <f t="shared" si="124"/>
        <v>0</v>
      </c>
      <c r="AQ62" s="21" t="s">
        <v>53</v>
      </c>
      <c r="AR62" s="16">
        <v>3120</v>
      </c>
      <c r="AS62" s="50">
        <f t="shared" si="65"/>
        <v>0</v>
      </c>
      <c r="AT62" s="50"/>
      <c r="AU62" s="50"/>
      <c r="AV62" s="45">
        <f t="shared" si="125"/>
        <v>0</v>
      </c>
      <c r="AX62" s="21" t="s">
        <v>53</v>
      </c>
      <c r="AY62" s="16">
        <v>3120</v>
      </c>
      <c r="AZ62" s="50">
        <f t="shared" si="66"/>
        <v>0</v>
      </c>
      <c r="BA62" s="50"/>
      <c r="BB62" s="50"/>
      <c r="BC62" s="45">
        <f t="shared" si="126"/>
        <v>0</v>
      </c>
      <c r="BE62" s="21" t="s">
        <v>53</v>
      </c>
      <c r="BF62" s="16">
        <v>3120</v>
      </c>
      <c r="BG62" s="50">
        <f t="shared" si="67"/>
        <v>0</v>
      </c>
      <c r="BH62" s="50"/>
      <c r="BI62" s="50"/>
      <c r="BJ62" s="45">
        <f t="shared" si="127"/>
        <v>0</v>
      </c>
      <c r="BL62" s="21" t="s">
        <v>53</v>
      </c>
      <c r="BM62" s="16">
        <v>3120</v>
      </c>
      <c r="BN62" s="50">
        <f t="shared" si="68"/>
        <v>0</v>
      </c>
      <c r="BO62" s="50"/>
      <c r="BP62" s="50"/>
      <c r="BQ62" s="45">
        <f t="shared" si="128"/>
        <v>0</v>
      </c>
      <c r="BS62" s="21" t="s">
        <v>53</v>
      </c>
      <c r="BT62" s="16">
        <v>3120</v>
      </c>
      <c r="BU62" s="50">
        <f t="shared" si="69"/>
        <v>0</v>
      </c>
      <c r="BV62" s="50"/>
      <c r="BW62" s="50"/>
      <c r="BX62" s="45">
        <f t="shared" si="129"/>
        <v>0</v>
      </c>
      <c r="BZ62" s="21" t="s">
        <v>53</v>
      </c>
      <c r="CA62" s="16">
        <v>3120</v>
      </c>
      <c r="CB62" s="50">
        <f t="shared" si="70"/>
        <v>0</v>
      </c>
      <c r="CC62" s="50"/>
      <c r="CD62" s="50"/>
      <c r="CE62" s="45">
        <f t="shared" si="130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19"/>
        <v>0</v>
      </c>
      <c r="H63" s="21" t="s">
        <v>54</v>
      </c>
      <c r="I63" s="16">
        <v>3130</v>
      </c>
      <c r="J63" s="50">
        <f t="shared" si="60"/>
        <v>0</v>
      </c>
      <c r="K63" s="50"/>
      <c r="L63" s="50"/>
      <c r="M63" s="45">
        <f t="shared" si="120"/>
        <v>0</v>
      </c>
      <c r="O63" s="21" t="s">
        <v>54</v>
      </c>
      <c r="P63" s="16">
        <v>3130</v>
      </c>
      <c r="Q63" s="50">
        <f t="shared" si="61"/>
        <v>0</v>
      </c>
      <c r="R63" s="50"/>
      <c r="S63" s="50"/>
      <c r="T63" s="45">
        <f t="shared" si="121"/>
        <v>0</v>
      </c>
      <c r="V63" s="21" t="s">
        <v>54</v>
      </c>
      <c r="W63" s="16">
        <v>3130</v>
      </c>
      <c r="X63" s="50">
        <f t="shared" si="62"/>
        <v>0</v>
      </c>
      <c r="Y63" s="50"/>
      <c r="Z63" s="50"/>
      <c r="AA63" s="45">
        <f t="shared" si="122"/>
        <v>0</v>
      </c>
      <c r="AC63" s="21" t="s">
        <v>54</v>
      </c>
      <c r="AD63" s="16">
        <v>3130</v>
      </c>
      <c r="AE63" s="50">
        <f t="shared" si="63"/>
        <v>0</v>
      </c>
      <c r="AF63" s="50"/>
      <c r="AG63" s="50"/>
      <c r="AH63" s="45">
        <f t="shared" si="123"/>
        <v>0</v>
      </c>
      <c r="AJ63" s="21" t="s">
        <v>54</v>
      </c>
      <c r="AK63" s="16">
        <v>3130</v>
      </c>
      <c r="AL63" s="50">
        <f t="shared" si="64"/>
        <v>0</v>
      </c>
      <c r="AM63" s="50"/>
      <c r="AN63" s="50"/>
      <c r="AO63" s="45">
        <f t="shared" si="124"/>
        <v>0</v>
      </c>
      <c r="AQ63" s="21" t="s">
        <v>54</v>
      </c>
      <c r="AR63" s="16">
        <v>3130</v>
      </c>
      <c r="AS63" s="50">
        <f t="shared" si="65"/>
        <v>0</v>
      </c>
      <c r="AT63" s="50"/>
      <c r="AU63" s="50"/>
      <c r="AV63" s="45">
        <f t="shared" si="125"/>
        <v>0</v>
      </c>
      <c r="AX63" s="21" t="s">
        <v>54</v>
      </c>
      <c r="AY63" s="16">
        <v>3130</v>
      </c>
      <c r="AZ63" s="50">
        <f t="shared" si="66"/>
        <v>0</v>
      </c>
      <c r="BA63" s="50"/>
      <c r="BB63" s="50"/>
      <c r="BC63" s="45">
        <f t="shared" si="126"/>
        <v>0</v>
      </c>
      <c r="BE63" s="21" t="s">
        <v>54</v>
      </c>
      <c r="BF63" s="16">
        <v>3130</v>
      </c>
      <c r="BG63" s="50">
        <f t="shared" si="67"/>
        <v>0</v>
      </c>
      <c r="BH63" s="50"/>
      <c r="BI63" s="50"/>
      <c r="BJ63" s="45">
        <f t="shared" si="127"/>
        <v>0</v>
      </c>
      <c r="BL63" s="21" t="s">
        <v>54</v>
      </c>
      <c r="BM63" s="16">
        <v>3130</v>
      </c>
      <c r="BN63" s="50">
        <f t="shared" si="68"/>
        <v>0</v>
      </c>
      <c r="BO63" s="50"/>
      <c r="BP63" s="50"/>
      <c r="BQ63" s="45">
        <f t="shared" si="128"/>
        <v>0</v>
      </c>
      <c r="BS63" s="21" t="s">
        <v>54</v>
      </c>
      <c r="BT63" s="16">
        <v>3130</v>
      </c>
      <c r="BU63" s="50">
        <f t="shared" si="69"/>
        <v>0</v>
      </c>
      <c r="BV63" s="50"/>
      <c r="BW63" s="50"/>
      <c r="BX63" s="45">
        <f t="shared" si="129"/>
        <v>0</v>
      </c>
      <c r="BZ63" s="21" t="s">
        <v>54</v>
      </c>
      <c r="CA63" s="16">
        <v>3130</v>
      </c>
      <c r="CB63" s="50">
        <f t="shared" si="70"/>
        <v>0</v>
      </c>
      <c r="CC63" s="50"/>
      <c r="CD63" s="50"/>
      <c r="CE63" s="45">
        <f t="shared" si="130"/>
        <v>0</v>
      </c>
    </row>
    <row r="64" spans="1:83" s="27" customFormat="1" ht="15" customHeight="1">
      <c r="A64" s="18"/>
    </row>
    <row r="65" spans="7:7" s="27" customFormat="1"/>
    <row r="66" spans="7:7" s="27" customFormat="1" ht="15.75" customHeight="1"/>
    <row r="67" spans="7:7" s="27" customFormat="1" ht="15.75" customHeight="1">
      <c r="G67" s="11"/>
    </row>
    <row r="68" spans="7:7" s="27" customFormat="1" ht="36" customHeight="1"/>
    <row r="69" spans="7:7" s="27" customFormat="1" ht="15.75" customHeight="1"/>
    <row r="70" spans="7:7" s="27" customFormat="1" ht="15.75" customHeight="1"/>
    <row r="71" spans="7:7" s="32" customFormat="1" ht="15.75" customHeight="1"/>
    <row r="72" spans="7:7" s="32" customFormat="1" ht="15.75" customHeight="1"/>
    <row r="73" spans="7:7" s="32" customFormat="1" ht="15.75" customHeight="1"/>
    <row r="74" spans="7:7" s="27" customFormat="1" ht="15.75" customHeight="1"/>
    <row r="75" spans="7:7" s="27" customFormat="1" ht="15.75" customHeight="1"/>
    <row r="76" spans="7:7" s="27" customFormat="1" ht="15.75" customHeight="1"/>
    <row r="77" spans="7:7" s="27" customFormat="1" ht="15.75" customHeight="1"/>
    <row r="78" spans="7:7" s="27" customFormat="1" ht="15.75" hidden="1" customHeight="1"/>
    <row r="79" spans="7:7" s="27" customFormat="1" ht="15.75" customHeight="1"/>
    <row r="80" spans="7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25.5" customHeight="1"/>
    <row r="100" spans="7:7" s="27" customFormat="1" ht="15.75" customHeight="1"/>
    <row r="101" spans="7:7" ht="15.75" customHeight="1"/>
    <row r="102" spans="7:7" s="27" customFormat="1"/>
    <row r="103" spans="7:7" s="27" customFormat="1" ht="15.75" customHeight="1"/>
    <row r="104" spans="7:7" s="28" customFormat="1" ht="15.75" customHeight="1">
      <c r="G104" s="11"/>
    </row>
    <row r="105" spans="7:7" s="28" customFormat="1" ht="36" customHeight="1"/>
    <row r="106" spans="7:7" s="28" customFormat="1" ht="15.75" customHeight="1"/>
    <row r="107" spans="7:7" s="28" customFormat="1" ht="15.75" customHeight="1"/>
    <row r="108" spans="7:7" s="32" customFormat="1" ht="15.75" customHeight="1"/>
    <row r="109" spans="7:7" s="32" customFormat="1" ht="15.75" customHeight="1"/>
    <row r="110" spans="7:7" s="32" customFormat="1" ht="15.75" customHeight="1"/>
    <row r="111" spans="7:7" s="28" customFormat="1" ht="15.75" customHeight="1"/>
    <row r="112" spans="7:7" s="28" customFormat="1" ht="15.75" customHeight="1"/>
    <row r="113" s="28" customFormat="1" ht="15.75" customHeight="1"/>
    <row r="114" s="28" customFormat="1" ht="15.75" customHeight="1"/>
    <row r="115" s="28" customFormat="1" ht="15.75" hidden="1" customHeight="1"/>
    <row r="116" s="28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25.5" customHeight="1"/>
    <row r="137" spans="7:7" s="28" customFormat="1" ht="15.75" customHeight="1"/>
    <row r="138" spans="7:7" s="27" customFormat="1" ht="15.75" customHeight="1"/>
    <row r="139" spans="7:7" s="27" customFormat="1"/>
    <row r="140" spans="7:7" s="27" customFormat="1" ht="15.75" customHeight="1"/>
    <row r="141" spans="7:7" s="28" customFormat="1" ht="15.75" customHeight="1">
      <c r="G141" s="11"/>
    </row>
    <row r="142" spans="7:7" s="28" customFormat="1" ht="36" customHeight="1"/>
    <row r="143" spans="7:7" s="28" customFormat="1" ht="15.75" customHeight="1"/>
    <row r="144" spans="7:7" s="28" customFormat="1" ht="15.75" customHeight="1"/>
    <row r="145" s="32" customFormat="1" ht="15.75" customHeight="1"/>
    <row r="146" s="32" customFormat="1" ht="15.75" customHeight="1"/>
    <row r="147" s="32" customFormat="1" ht="15.75" customHeight="1"/>
    <row r="148" s="28" customFormat="1" ht="15.75" customHeight="1"/>
    <row r="149" s="28" customFormat="1" ht="15.75" customHeight="1"/>
    <row r="150" s="28" customFormat="1" ht="15.75" customHeight="1"/>
    <row r="151" s="28" customFormat="1" ht="15.75" customHeight="1"/>
    <row r="152" s="28" customFormat="1" ht="15.75" hidden="1" customHeight="1"/>
    <row r="153" s="28" customFormat="1" ht="15.75" customHeight="1"/>
    <row r="154" s="28" customFormat="1" ht="15.75" customHeight="1"/>
    <row r="155" s="28" customFormat="1" ht="15.75" customHeight="1"/>
    <row r="156" s="28" customFormat="1" ht="15.75" customHeight="1"/>
    <row r="157" s="28" customFormat="1" ht="15.75" customHeight="1"/>
    <row r="158" s="28" customFormat="1" ht="15.75" customHeight="1"/>
    <row r="159" s="28" customFormat="1" ht="15.75" customHeight="1"/>
    <row r="160" s="28" customFormat="1" ht="15.75" customHeight="1"/>
    <row r="161" s="28" customFormat="1" ht="15.75" customHeight="1"/>
    <row r="162" s="28" customFormat="1" ht="15.75" customHeight="1"/>
    <row r="163" s="28" customFormat="1" ht="15.75" customHeight="1"/>
    <row r="164" s="28" customFormat="1" ht="15.75" customHeight="1"/>
    <row r="165" s="28" customFormat="1" ht="15.75" customHeight="1"/>
    <row r="166" s="28" customFormat="1" ht="15.75" customHeight="1"/>
    <row r="167" s="28" customFormat="1" ht="15.75" customHeight="1"/>
    <row r="168" s="28" customFormat="1" ht="15.75" customHeight="1"/>
    <row r="169" s="28" customFormat="1" ht="15.75" customHeight="1"/>
    <row r="170" s="28" customFormat="1" ht="15.75" customHeight="1"/>
    <row r="171" s="28" customFormat="1" ht="15.75" customHeight="1"/>
    <row r="172" s="28" customFormat="1" ht="15.75" customHeight="1"/>
    <row r="173" s="28" customFormat="1" ht="25.5" customHeight="1"/>
    <row r="174" s="28" customFormat="1" ht="15.75" customHeight="1"/>
    <row r="175" s="27" customFormat="1" ht="15.75" customHeight="1"/>
    <row r="176" s="27" customFormat="1"/>
    <row r="177" s="27" customFormat="1" ht="20.25" customHeight="1"/>
    <row r="178" s="27" customFormat="1" ht="16.149999999999999" customHeight="1"/>
    <row r="179" s="27" customFormat="1" ht="48" customHeight="1"/>
    <row r="180" s="27" customFormat="1" ht="15.75" customHeight="1"/>
    <row r="181" s="27" customFormat="1" ht="15.75" customHeight="1"/>
    <row r="182" s="27" customFormat="1" ht="50.45" customHeight="1"/>
    <row r="183" s="27" customFormat="1" ht="15.75" customHeight="1"/>
    <row r="184" s="27" customFormat="1" ht="15.75" customHeight="1"/>
    <row r="185" s="27" customFormat="1" ht="44.45" customHeight="1"/>
    <row r="186" s="27" customFormat="1" ht="15.75" customHeight="1"/>
    <row r="187" s="27" customFormat="1" ht="15.75" customHeight="1"/>
    <row r="188" s="27" customFormat="1" ht="46.9" customHeight="1"/>
    <row r="189" s="27" customFormat="1" ht="15.75" customHeight="1"/>
    <row r="190" s="27" customFormat="1" ht="15.75" customHeight="1"/>
    <row r="191" s="27" customFormat="1" ht="51" customHeight="1"/>
    <row r="192" s="27" customFormat="1" ht="15.75" customHeight="1"/>
    <row r="193" s="27" customFormat="1" ht="15.75" customHeight="1"/>
    <row r="194" s="27" customFormat="1" ht="61.15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F223"/>
  <sheetViews>
    <sheetView view="pageBreakPreview" topLeftCell="AL34" zoomScaleNormal="70" zoomScaleSheetLayoutView="100" workbookViewId="0">
      <selection activeCell="AU59" sqref="AU59"/>
    </sheetView>
  </sheetViews>
  <sheetFormatPr defaultColWidth="14.42578125" defaultRowHeight="15"/>
  <cols>
    <col min="1" max="1" width="59.5703125" style="27" customWidth="1"/>
    <col min="2" max="7" width="15.7109375" style="27" customWidth="1"/>
    <col min="8" max="8" width="52.7109375" style="27" bestFit="1" customWidth="1"/>
    <col min="9" max="9" width="15.7109375" style="27" customWidth="1"/>
    <col min="10" max="10" width="16.85546875" style="27" customWidth="1"/>
    <col min="11" max="11" width="14" style="27" customWidth="1"/>
    <col min="12" max="14" width="14.42578125" style="27"/>
    <col min="15" max="15" width="51.85546875" style="27" bestFit="1" customWidth="1"/>
    <col min="16" max="21" width="14.42578125" style="27"/>
    <col min="22" max="22" width="51.85546875" style="27" bestFit="1" customWidth="1"/>
    <col min="23" max="28" width="14.42578125" style="27"/>
    <col min="29" max="29" width="51.85546875" style="27" bestFit="1" customWidth="1"/>
    <col min="30" max="35" width="14.42578125" style="27"/>
    <col min="36" max="36" width="51.85546875" style="27" bestFit="1" customWidth="1"/>
    <col min="37" max="42" width="14.42578125" style="27"/>
    <col min="43" max="43" width="51.85546875" style="27" bestFit="1" customWidth="1"/>
    <col min="44" max="49" width="14.42578125" style="27"/>
    <col min="50" max="50" width="51.85546875" style="27" bestFit="1" customWidth="1"/>
    <col min="51" max="56" width="14.42578125" style="27"/>
    <col min="57" max="57" width="51.85546875" style="27" bestFit="1" customWidth="1"/>
    <col min="58" max="63" width="14.42578125" style="27"/>
    <col min="64" max="64" width="51.85546875" style="27" bestFit="1" customWidth="1"/>
    <col min="65" max="70" width="14.42578125" style="27"/>
    <col min="71" max="71" width="51.85546875" style="27" bestFit="1" customWidth="1"/>
    <col min="72" max="77" width="14.42578125" style="27"/>
    <col min="78" max="78" width="51.85546875" style="27" bestFit="1" customWidth="1"/>
    <col min="79" max="16384" width="14.42578125" style="27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2" t="s">
        <v>3</v>
      </c>
      <c r="B4" s="137"/>
      <c r="C4" s="137"/>
      <c r="D4" s="137"/>
      <c r="E4" s="137"/>
      <c r="F4" s="137"/>
      <c r="G4" s="137"/>
      <c r="H4" s="142" t="s">
        <v>3</v>
      </c>
      <c r="I4" s="137"/>
      <c r="J4" s="137"/>
      <c r="K4" s="137"/>
      <c r="L4" s="137"/>
      <c r="M4" s="137"/>
      <c r="N4" s="137"/>
      <c r="O4" s="142" t="s">
        <v>3</v>
      </c>
      <c r="P4" s="137"/>
      <c r="Q4" s="137"/>
      <c r="R4" s="137"/>
      <c r="S4" s="137"/>
      <c r="T4" s="137"/>
      <c r="U4" s="137"/>
      <c r="V4" s="142" t="s">
        <v>3</v>
      </c>
      <c r="W4" s="137"/>
      <c r="X4" s="137"/>
      <c r="Y4" s="137"/>
      <c r="Z4" s="137"/>
      <c r="AA4" s="137"/>
      <c r="AB4" s="137"/>
      <c r="AC4" s="142" t="s">
        <v>3</v>
      </c>
      <c r="AD4" s="137"/>
      <c r="AE4" s="137"/>
      <c r="AF4" s="137"/>
      <c r="AG4" s="137"/>
      <c r="AH4" s="137"/>
      <c r="AI4" s="137"/>
      <c r="AJ4" s="142" t="s">
        <v>3</v>
      </c>
      <c r="AK4" s="137"/>
      <c r="AL4" s="137"/>
      <c r="AM4" s="137"/>
      <c r="AN4" s="137"/>
      <c r="AO4" s="137"/>
      <c r="AP4" s="137"/>
      <c r="AQ4" s="142" t="s">
        <v>3</v>
      </c>
      <c r="AR4" s="137"/>
      <c r="AS4" s="137"/>
      <c r="AT4" s="137"/>
      <c r="AU4" s="137"/>
      <c r="AV4" s="137"/>
      <c r="AW4" s="137"/>
      <c r="AX4" s="142" t="s">
        <v>3</v>
      </c>
      <c r="AY4" s="137"/>
      <c r="AZ4" s="137"/>
      <c r="BA4" s="137"/>
      <c r="BB4" s="137"/>
      <c r="BC4" s="137"/>
      <c r="BD4" s="137"/>
      <c r="BE4" s="142" t="s">
        <v>3</v>
      </c>
      <c r="BF4" s="137"/>
      <c r="BG4" s="137"/>
      <c r="BH4" s="137"/>
      <c r="BI4" s="137"/>
      <c r="BJ4" s="137"/>
      <c r="BK4" s="137"/>
      <c r="BL4" s="142" t="s">
        <v>3</v>
      </c>
      <c r="BM4" s="137"/>
      <c r="BN4" s="137"/>
      <c r="BO4" s="137"/>
      <c r="BP4" s="137"/>
      <c r="BQ4" s="137"/>
      <c r="BR4" s="137"/>
      <c r="BS4" s="142" t="s">
        <v>3</v>
      </c>
      <c r="BT4" s="137"/>
      <c r="BU4" s="137"/>
      <c r="BV4" s="137"/>
      <c r="BW4" s="137"/>
      <c r="BX4" s="137"/>
      <c r="BY4" s="137"/>
      <c r="BZ4" s="142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6" t="s">
        <v>131</v>
      </c>
      <c r="B8" s="137"/>
      <c r="C8" s="137"/>
      <c r="D8" s="137"/>
      <c r="E8" s="137"/>
      <c r="F8" s="137"/>
      <c r="G8" s="137"/>
      <c r="H8" s="136" t="s">
        <v>131</v>
      </c>
      <c r="I8" s="137"/>
      <c r="J8" s="137"/>
      <c r="K8" s="137"/>
      <c r="L8" s="137"/>
      <c r="M8" s="137"/>
      <c r="N8" s="137"/>
      <c r="O8" s="136" t="s">
        <v>131</v>
      </c>
      <c r="P8" s="137"/>
      <c r="Q8" s="137"/>
      <c r="R8" s="137"/>
      <c r="S8" s="137"/>
      <c r="T8" s="137"/>
      <c r="U8" s="137"/>
      <c r="V8" s="136" t="s">
        <v>131</v>
      </c>
      <c r="W8" s="137"/>
      <c r="X8" s="137"/>
      <c r="Y8" s="137"/>
      <c r="Z8" s="137"/>
      <c r="AA8" s="137"/>
      <c r="AB8" s="137"/>
      <c r="AC8" s="136" t="s">
        <v>131</v>
      </c>
      <c r="AD8" s="137"/>
      <c r="AE8" s="137"/>
      <c r="AF8" s="137"/>
      <c r="AG8" s="137"/>
      <c r="AH8" s="137"/>
      <c r="AI8" s="137"/>
      <c r="AJ8" s="136" t="s">
        <v>131</v>
      </c>
      <c r="AK8" s="137"/>
      <c r="AL8" s="137"/>
      <c r="AM8" s="137"/>
      <c r="AN8" s="137"/>
      <c r="AO8" s="137"/>
      <c r="AP8" s="137"/>
      <c r="AQ8" s="136" t="s">
        <v>131</v>
      </c>
      <c r="AR8" s="137"/>
      <c r="AS8" s="137"/>
      <c r="AT8" s="137"/>
      <c r="AU8" s="137"/>
      <c r="AV8" s="137"/>
      <c r="AW8" s="137"/>
      <c r="AX8" s="136" t="s">
        <v>131</v>
      </c>
      <c r="AY8" s="137"/>
      <c r="AZ8" s="137"/>
      <c r="BA8" s="137"/>
      <c r="BB8" s="137"/>
      <c r="BC8" s="137"/>
      <c r="BD8" s="137"/>
      <c r="BE8" s="136" t="s">
        <v>131</v>
      </c>
      <c r="BF8" s="137"/>
      <c r="BG8" s="137"/>
      <c r="BH8" s="137"/>
      <c r="BI8" s="137"/>
      <c r="BJ8" s="137"/>
      <c r="BK8" s="137"/>
      <c r="BL8" s="136" t="s">
        <v>131</v>
      </c>
      <c r="BM8" s="137"/>
      <c r="BN8" s="137"/>
      <c r="BO8" s="137"/>
      <c r="BP8" s="137"/>
      <c r="BQ8" s="137"/>
      <c r="BR8" s="137"/>
      <c r="BS8" s="136" t="s">
        <v>131</v>
      </c>
      <c r="BT8" s="137"/>
      <c r="BU8" s="137"/>
      <c r="BV8" s="137"/>
      <c r="BW8" s="137"/>
      <c r="BX8" s="137"/>
      <c r="BY8" s="137"/>
      <c r="BZ8" s="136" t="s">
        <v>131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77.2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15"/>
      <c r="B17" s="15"/>
      <c r="C17" s="15"/>
      <c r="D17" s="15"/>
      <c r="E17" s="15"/>
      <c r="F17" s="15"/>
    </row>
    <row r="18" spans="1:83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66" customFormat="1" ht="48.75" thickBot="1">
      <c r="A19" s="64" t="s">
        <v>22</v>
      </c>
      <c r="B19" s="65" t="s">
        <v>23</v>
      </c>
      <c r="C19" s="65" t="s">
        <v>24</v>
      </c>
      <c r="D19" s="65" t="s">
        <v>25</v>
      </c>
      <c r="E19" s="65" t="s">
        <v>26</v>
      </c>
      <c r="F19" s="65" t="s">
        <v>27</v>
      </c>
      <c r="H19" s="64" t="s">
        <v>22</v>
      </c>
      <c r="I19" s="65" t="s">
        <v>23</v>
      </c>
      <c r="J19" s="65" t="s">
        <v>55</v>
      </c>
      <c r="K19" s="65" t="s">
        <v>56</v>
      </c>
      <c r="L19" s="65" t="s">
        <v>57</v>
      </c>
      <c r="M19" s="65" t="s">
        <v>58</v>
      </c>
      <c r="O19" s="64" t="s">
        <v>22</v>
      </c>
      <c r="P19" s="65" t="s">
        <v>23</v>
      </c>
      <c r="Q19" s="65" t="s">
        <v>59</v>
      </c>
      <c r="R19" s="65" t="s">
        <v>60</v>
      </c>
      <c r="S19" s="65" t="s">
        <v>61</v>
      </c>
      <c r="T19" s="65" t="s">
        <v>62</v>
      </c>
      <c r="V19" s="64" t="s">
        <v>22</v>
      </c>
      <c r="W19" s="65" t="s">
        <v>23</v>
      </c>
      <c r="X19" s="65" t="s">
        <v>63</v>
      </c>
      <c r="Y19" s="65" t="s">
        <v>64</v>
      </c>
      <c r="Z19" s="65" t="s">
        <v>65</v>
      </c>
      <c r="AA19" s="65" t="s">
        <v>66</v>
      </c>
      <c r="AC19" s="64" t="s">
        <v>22</v>
      </c>
      <c r="AD19" s="65" t="s">
        <v>23</v>
      </c>
      <c r="AE19" s="65" t="s">
        <v>67</v>
      </c>
      <c r="AF19" s="65" t="s">
        <v>68</v>
      </c>
      <c r="AG19" s="65" t="s">
        <v>69</v>
      </c>
      <c r="AH19" s="65" t="s">
        <v>70</v>
      </c>
      <c r="AJ19" s="64" t="s">
        <v>22</v>
      </c>
      <c r="AK19" s="65" t="s">
        <v>23</v>
      </c>
      <c r="AL19" s="65" t="s">
        <v>71</v>
      </c>
      <c r="AM19" s="65" t="s">
        <v>72</v>
      </c>
      <c r="AN19" s="65" t="s">
        <v>73</v>
      </c>
      <c r="AO19" s="65" t="s">
        <v>74</v>
      </c>
      <c r="AQ19" s="64" t="s">
        <v>22</v>
      </c>
      <c r="AR19" s="65" t="s">
        <v>23</v>
      </c>
      <c r="AS19" s="65" t="s">
        <v>75</v>
      </c>
      <c r="AT19" s="65" t="s">
        <v>76</v>
      </c>
      <c r="AU19" s="65" t="s">
        <v>77</v>
      </c>
      <c r="AV19" s="65" t="s">
        <v>78</v>
      </c>
      <c r="AX19" s="64" t="s">
        <v>22</v>
      </c>
      <c r="AY19" s="65" t="s">
        <v>23</v>
      </c>
      <c r="AZ19" s="65" t="s">
        <v>79</v>
      </c>
      <c r="BA19" s="65" t="s">
        <v>80</v>
      </c>
      <c r="BB19" s="65" t="s">
        <v>81</v>
      </c>
      <c r="BC19" s="65" t="s">
        <v>82</v>
      </c>
      <c r="BD19" s="67"/>
      <c r="BE19" s="64" t="s">
        <v>22</v>
      </c>
      <c r="BF19" s="65" t="s">
        <v>23</v>
      </c>
      <c r="BG19" s="65" t="s">
        <v>83</v>
      </c>
      <c r="BH19" s="65" t="s">
        <v>84</v>
      </c>
      <c r="BI19" s="65" t="s">
        <v>85</v>
      </c>
      <c r="BJ19" s="65" t="s">
        <v>86</v>
      </c>
      <c r="BL19" s="64" t="s">
        <v>22</v>
      </c>
      <c r="BM19" s="65" t="s">
        <v>23</v>
      </c>
      <c r="BN19" s="65" t="s">
        <v>87</v>
      </c>
      <c r="BO19" s="65" t="s">
        <v>88</v>
      </c>
      <c r="BP19" s="65" t="s">
        <v>89</v>
      </c>
      <c r="BQ19" s="65" t="s">
        <v>90</v>
      </c>
      <c r="BS19" s="64" t="s">
        <v>22</v>
      </c>
      <c r="BT19" s="65" t="s">
        <v>23</v>
      </c>
      <c r="BU19" s="65" t="s">
        <v>91</v>
      </c>
      <c r="BV19" s="65" t="s">
        <v>92</v>
      </c>
      <c r="BW19" s="65" t="s">
        <v>93</v>
      </c>
      <c r="BX19" s="65" t="s">
        <v>94</v>
      </c>
      <c r="BY19" s="67"/>
      <c r="BZ19" s="64" t="s">
        <v>22</v>
      </c>
      <c r="CA19" s="65" t="s">
        <v>23</v>
      </c>
      <c r="CB19" s="65" t="s">
        <v>95</v>
      </c>
      <c r="CC19" s="65" t="s">
        <v>96</v>
      </c>
      <c r="CD19" s="65" t="s">
        <v>97</v>
      </c>
      <c r="CE19" s="65" t="s">
        <v>98</v>
      </c>
    </row>
    <row r="20" spans="1:83" s="66" customFormat="1" ht="15.75" thickBot="1">
      <c r="A20" s="68">
        <v>1</v>
      </c>
      <c r="B20" s="69">
        <v>2</v>
      </c>
      <c r="C20" s="69">
        <v>3</v>
      </c>
      <c r="D20" s="69">
        <v>4</v>
      </c>
      <c r="E20" s="69">
        <v>5</v>
      </c>
      <c r="F20" s="69">
        <v>6</v>
      </c>
      <c r="H20" s="68">
        <v>1</v>
      </c>
      <c r="I20" s="69">
        <v>2</v>
      </c>
      <c r="J20" s="69">
        <v>3</v>
      </c>
      <c r="K20" s="69">
        <v>4</v>
      </c>
      <c r="L20" s="69">
        <v>5</v>
      </c>
      <c r="M20" s="69">
        <v>6</v>
      </c>
      <c r="O20" s="68">
        <v>1</v>
      </c>
      <c r="P20" s="69">
        <v>2</v>
      </c>
      <c r="Q20" s="69">
        <v>3</v>
      </c>
      <c r="R20" s="69">
        <v>4</v>
      </c>
      <c r="S20" s="69">
        <v>5</v>
      </c>
      <c r="T20" s="69">
        <v>6</v>
      </c>
      <c r="V20" s="68">
        <v>1</v>
      </c>
      <c r="W20" s="69">
        <v>2</v>
      </c>
      <c r="X20" s="69">
        <v>3</v>
      </c>
      <c r="Y20" s="69">
        <v>4</v>
      </c>
      <c r="Z20" s="69">
        <v>5</v>
      </c>
      <c r="AA20" s="69">
        <v>6</v>
      </c>
      <c r="AC20" s="68">
        <v>1</v>
      </c>
      <c r="AD20" s="69">
        <v>2</v>
      </c>
      <c r="AE20" s="69">
        <v>3</v>
      </c>
      <c r="AF20" s="69">
        <v>4</v>
      </c>
      <c r="AG20" s="69">
        <v>5</v>
      </c>
      <c r="AH20" s="69">
        <v>6</v>
      </c>
      <c r="AJ20" s="68">
        <v>1</v>
      </c>
      <c r="AK20" s="69">
        <v>2</v>
      </c>
      <c r="AL20" s="69">
        <v>3</v>
      </c>
      <c r="AM20" s="69">
        <v>4</v>
      </c>
      <c r="AN20" s="69">
        <v>5</v>
      </c>
      <c r="AO20" s="69">
        <v>6</v>
      </c>
      <c r="AQ20" s="68">
        <v>1</v>
      </c>
      <c r="AR20" s="69">
        <v>2</v>
      </c>
      <c r="AS20" s="69">
        <v>3</v>
      </c>
      <c r="AT20" s="69">
        <v>4</v>
      </c>
      <c r="AU20" s="69">
        <v>5</v>
      </c>
      <c r="AV20" s="69">
        <v>6</v>
      </c>
      <c r="AX20" s="68">
        <v>1</v>
      </c>
      <c r="AY20" s="69">
        <v>2</v>
      </c>
      <c r="AZ20" s="69">
        <v>3</v>
      </c>
      <c r="BA20" s="69">
        <v>4</v>
      </c>
      <c r="BB20" s="69">
        <v>5</v>
      </c>
      <c r="BC20" s="69">
        <v>6</v>
      </c>
      <c r="BD20" s="67"/>
      <c r="BE20" s="68">
        <v>1</v>
      </c>
      <c r="BF20" s="69">
        <v>2</v>
      </c>
      <c r="BG20" s="69">
        <v>3</v>
      </c>
      <c r="BH20" s="69">
        <v>4</v>
      </c>
      <c r="BI20" s="69">
        <v>5</v>
      </c>
      <c r="BJ20" s="69">
        <v>6</v>
      </c>
      <c r="BL20" s="68">
        <v>1</v>
      </c>
      <c r="BM20" s="69">
        <v>2</v>
      </c>
      <c r="BN20" s="69">
        <v>3</v>
      </c>
      <c r="BO20" s="69">
        <v>4</v>
      </c>
      <c r="BP20" s="69">
        <v>5</v>
      </c>
      <c r="BQ20" s="69">
        <v>6</v>
      </c>
      <c r="BS20" s="68">
        <v>1</v>
      </c>
      <c r="BT20" s="69">
        <v>2</v>
      </c>
      <c r="BU20" s="69">
        <v>3</v>
      </c>
      <c r="BV20" s="69">
        <v>4</v>
      </c>
      <c r="BW20" s="69">
        <v>5</v>
      </c>
      <c r="BX20" s="69">
        <v>6</v>
      </c>
      <c r="BY20" s="67"/>
      <c r="BZ20" s="68">
        <v>1</v>
      </c>
      <c r="CA20" s="69">
        <v>2</v>
      </c>
      <c r="CB20" s="69">
        <v>3</v>
      </c>
      <c r="CC20" s="69">
        <v>4</v>
      </c>
      <c r="CD20" s="69">
        <v>5</v>
      </c>
      <c r="CE20" s="69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C22+C63</f>
        <v>3935630</v>
      </c>
      <c r="D21" s="102">
        <f t="shared" ref="D21:E21" si="0">D22+D63</f>
        <v>5136</v>
      </c>
      <c r="E21" s="102">
        <f t="shared" si="0"/>
        <v>9033.5499999999993</v>
      </c>
      <c r="F21" s="102">
        <f>C21+D21-E21</f>
        <v>3931732.45</v>
      </c>
      <c r="G21" s="103"/>
      <c r="H21" s="100" t="s">
        <v>28</v>
      </c>
      <c r="I21" s="101" t="s">
        <v>29</v>
      </c>
      <c r="J21" s="102">
        <f>J22+J63</f>
        <v>3931732.45</v>
      </c>
      <c r="K21" s="102">
        <f t="shared" ref="K21:L21" si="1">K22+K63</f>
        <v>902.57</v>
      </c>
      <c r="L21" s="102">
        <f t="shared" si="1"/>
        <v>619962.12999999989</v>
      </c>
      <c r="M21" s="102">
        <f>J21+K21-L21</f>
        <v>3312672.89</v>
      </c>
      <c r="O21" s="100" t="s">
        <v>28</v>
      </c>
      <c r="P21" s="101" t="s">
        <v>29</v>
      </c>
      <c r="Q21" s="102">
        <f>Q22+Q63</f>
        <v>3330672.89</v>
      </c>
      <c r="R21" s="102">
        <f t="shared" ref="R21:S21" si="2">R22+R63</f>
        <v>0</v>
      </c>
      <c r="S21" s="102">
        <f t="shared" si="2"/>
        <v>409581.05</v>
      </c>
      <c r="T21" s="102">
        <f>Q21+R21-S21</f>
        <v>2921091.8400000003</v>
      </c>
      <c r="V21" s="100" t="s">
        <v>28</v>
      </c>
      <c r="W21" s="101" t="s">
        <v>29</v>
      </c>
      <c r="X21" s="102">
        <f>X22+X63</f>
        <v>2903091.84</v>
      </c>
      <c r="Y21" s="102">
        <f t="shared" ref="Y21:Z21" si="3">Y22+Y63</f>
        <v>0</v>
      </c>
      <c r="Z21" s="102">
        <f t="shared" si="3"/>
        <v>619674.55999999994</v>
      </c>
      <c r="AA21" s="102">
        <f>X21+Y21-Z21</f>
        <v>2283417.2799999998</v>
      </c>
      <c r="AC21" s="100" t="s">
        <v>28</v>
      </c>
      <c r="AD21" s="101" t="s">
        <v>29</v>
      </c>
      <c r="AE21" s="102">
        <f>AE22+AE63</f>
        <v>2283417.2800000003</v>
      </c>
      <c r="AF21" s="102">
        <f t="shared" ref="AF21:AG21" si="4">AF22+AF63</f>
        <v>30000</v>
      </c>
      <c r="AG21" s="102">
        <f t="shared" si="4"/>
        <v>397003.31000000006</v>
      </c>
      <c r="AH21" s="102">
        <f>AE21+AF21-AG21</f>
        <v>1916413.9700000002</v>
      </c>
      <c r="AJ21" s="100" t="s">
        <v>28</v>
      </c>
      <c r="AK21" s="101" t="s">
        <v>29</v>
      </c>
      <c r="AL21" s="102">
        <f>AL22+AL63</f>
        <v>1916413.9700000002</v>
      </c>
      <c r="AM21" s="102">
        <f t="shared" ref="AM21:AN21" si="5">AM22+AM63</f>
        <v>0</v>
      </c>
      <c r="AN21" s="102">
        <f t="shared" si="5"/>
        <v>64868.01</v>
      </c>
      <c r="AO21" s="102">
        <f>AL21+AM21-AN21</f>
        <v>1851545.9600000002</v>
      </c>
      <c r="AQ21" s="100" t="s">
        <v>28</v>
      </c>
      <c r="AR21" s="101" t="s">
        <v>29</v>
      </c>
      <c r="AS21" s="102">
        <f>AS22+AS63</f>
        <v>1851545.9600000004</v>
      </c>
      <c r="AT21" s="102">
        <f t="shared" ref="AT21:AU21" si="6">AT22+AT63</f>
        <v>6000</v>
      </c>
      <c r="AU21" s="102">
        <f t="shared" si="6"/>
        <v>39229.050000000003</v>
      </c>
      <c r="AV21" s="102">
        <f>AS21+AT21-AU21</f>
        <v>1818316.9100000004</v>
      </c>
      <c r="AX21" s="100" t="s">
        <v>28</v>
      </c>
      <c r="AY21" s="101" t="s">
        <v>29</v>
      </c>
      <c r="AZ21" s="102">
        <f>AZ22+AZ63</f>
        <v>1818316.9100000006</v>
      </c>
      <c r="BA21" s="102">
        <f t="shared" ref="BA21:BB21" si="7">BA22+BA63</f>
        <v>234692</v>
      </c>
      <c r="BB21" s="102">
        <f t="shared" si="7"/>
        <v>0</v>
      </c>
      <c r="BC21" s="102">
        <f>AZ21+BA21-BB21</f>
        <v>2053008.9100000006</v>
      </c>
      <c r="BE21" s="100" t="s">
        <v>28</v>
      </c>
      <c r="BF21" s="101" t="s">
        <v>29</v>
      </c>
      <c r="BG21" s="102">
        <f>BG22+BG63</f>
        <v>2053008.9100000006</v>
      </c>
      <c r="BH21" s="102">
        <f t="shared" ref="BH21:BI21" si="8">BH22+BH63</f>
        <v>0</v>
      </c>
      <c r="BI21" s="102">
        <f t="shared" si="8"/>
        <v>0</v>
      </c>
      <c r="BJ21" s="102">
        <f>BG21+BH21-BI21</f>
        <v>2053008.9100000006</v>
      </c>
      <c r="BL21" s="100" t="s">
        <v>28</v>
      </c>
      <c r="BM21" s="101" t="s">
        <v>29</v>
      </c>
      <c r="BN21" s="102">
        <f>BN22+BN63</f>
        <v>2053008.9100000006</v>
      </c>
      <c r="BO21" s="102">
        <f t="shared" ref="BO21:BP21" si="9">BO22+BO63</f>
        <v>0</v>
      </c>
      <c r="BP21" s="102">
        <f t="shared" si="9"/>
        <v>0</v>
      </c>
      <c r="BQ21" s="102">
        <f>BN21+BO21-BP21</f>
        <v>2053008.9100000006</v>
      </c>
      <c r="BS21" s="100" t="s">
        <v>28</v>
      </c>
      <c r="BT21" s="101" t="s">
        <v>29</v>
      </c>
      <c r="BU21" s="102">
        <f>BU22+BU63</f>
        <v>2053008.9100000006</v>
      </c>
      <c r="BV21" s="102">
        <f t="shared" ref="BV21:BW21" si="10">BV22+BV63</f>
        <v>0</v>
      </c>
      <c r="BW21" s="102">
        <f t="shared" si="10"/>
        <v>0</v>
      </c>
      <c r="BX21" s="102">
        <f>BU21+BV21-BW21</f>
        <v>2053008.9100000006</v>
      </c>
      <c r="BZ21" s="100" t="s">
        <v>28</v>
      </c>
      <c r="CA21" s="101" t="s">
        <v>29</v>
      </c>
      <c r="CB21" s="102">
        <f>CB22+CB63</f>
        <v>2053008.9100000006</v>
      </c>
      <c r="CC21" s="102">
        <f t="shared" ref="CC21:CD21" si="11">CC22+CC63</f>
        <v>0</v>
      </c>
      <c r="CD21" s="102">
        <f t="shared" si="11"/>
        <v>0</v>
      </c>
      <c r="CE21" s="102">
        <f>CB21+CC21-CD21</f>
        <v>2053008.9100000006</v>
      </c>
    </row>
    <row r="22" spans="1:83" s="96" customFormat="1" ht="36" customHeight="1" thickBot="1">
      <c r="A22" s="92" t="s">
        <v>121</v>
      </c>
      <c r="B22" s="93">
        <v>2000</v>
      </c>
      <c r="C22" s="94">
        <f>C23+C61</f>
        <v>3935630</v>
      </c>
      <c r="D22" s="94">
        <f t="shared" ref="D22:E22" si="12">D23+D61</f>
        <v>5136</v>
      </c>
      <c r="E22" s="94">
        <f t="shared" si="12"/>
        <v>9033.5499999999993</v>
      </c>
      <c r="F22" s="95">
        <f t="shared" ref="F22:F24" si="13">C22+D22-E22</f>
        <v>3931732.45</v>
      </c>
      <c r="H22" s="92" t="s">
        <v>121</v>
      </c>
      <c r="I22" s="93">
        <v>2000</v>
      </c>
      <c r="J22" s="94">
        <f>J23+J61</f>
        <v>3931732.45</v>
      </c>
      <c r="K22" s="94">
        <f t="shared" ref="K22:L22" si="14">K23+K61</f>
        <v>902.57</v>
      </c>
      <c r="L22" s="94">
        <f t="shared" si="14"/>
        <v>619962.12999999989</v>
      </c>
      <c r="M22" s="95">
        <f t="shared" ref="M22:M24" si="15">J22+K22-L22</f>
        <v>3312672.89</v>
      </c>
      <c r="O22" s="92" t="s">
        <v>121</v>
      </c>
      <c r="P22" s="93">
        <v>2000</v>
      </c>
      <c r="Q22" s="94">
        <f>Q23+Q61</f>
        <v>3330672.89</v>
      </c>
      <c r="R22" s="94">
        <f t="shared" ref="R22:S22" si="16">R23+R61</f>
        <v>0</v>
      </c>
      <c r="S22" s="94">
        <f t="shared" si="16"/>
        <v>409581.05</v>
      </c>
      <c r="T22" s="95">
        <f t="shared" ref="T22:T24" si="17">Q22+R22-S22</f>
        <v>2921091.8400000003</v>
      </c>
      <c r="V22" s="92" t="s">
        <v>121</v>
      </c>
      <c r="W22" s="93">
        <v>2000</v>
      </c>
      <c r="X22" s="94">
        <f>X23+X61</f>
        <v>2903091.84</v>
      </c>
      <c r="Y22" s="94">
        <f t="shared" ref="Y22:Z22" si="18">Y23+Y61</f>
        <v>0</v>
      </c>
      <c r="Z22" s="94">
        <f t="shared" si="18"/>
        <v>619674.55999999994</v>
      </c>
      <c r="AA22" s="95">
        <f t="shared" ref="AA22:AA24" si="19">X22+Y22-Z22</f>
        <v>2283417.2799999998</v>
      </c>
      <c r="AC22" s="92" t="s">
        <v>121</v>
      </c>
      <c r="AD22" s="93">
        <v>2000</v>
      </c>
      <c r="AE22" s="94">
        <f>AE23+AE61</f>
        <v>2283417.2800000003</v>
      </c>
      <c r="AF22" s="94">
        <f t="shared" ref="AF22:AG22" si="20">AF23+AF61</f>
        <v>30000</v>
      </c>
      <c r="AG22" s="94">
        <f t="shared" si="20"/>
        <v>397003.31000000006</v>
      </c>
      <c r="AH22" s="95">
        <f t="shared" ref="AH22:AH24" si="21">AE22+AF22-AG22</f>
        <v>1916413.9700000002</v>
      </c>
      <c r="AJ22" s="92" t="s">
        <v>121</v>
      </c>
      <c r="AK22" s="93">
        <v>2000</v>
      </c>
      <c r="AL22" s="94">
        <f>AL23+AL61</f>
        <v>1916413.9700000002</v>
      </c>
      <c r="AM22" s="94">
        <f t="shared" ref="AM22:AN22" si="22">AM23+AM61</f>
        <v>0</v>
      </c>
      <c r="AN22" s="94">
        <f t="shared" si="22"/>
        <v>64868.01</v>
      </c>
      <c r="AO22" s="95">
        <f t="shared" ref="AO22:AO24" si="23">AL22+AM22-AN22</f>
        <v>1851545.9600000002</v>
      </c>
      <c r="AQ22" s="92" t="s">
        <v>121</v>
      </c>
      <c r="AR22" s="93">
        <v>2000</v>
      </c>
      <c r="AS22" s="94">
        <f>AS23+AS61</f>
        <v>1851545.9600000004</v>
      </c>
      <c r="AT22" s="94">
        <f t="shared" ref="AT22:AU22" si="24">AT23+AT61</f>
        <v>6000</v>
      </c>
      <c r="AU22" s="94">
        <f t="shared" si="24"/>
        <v>39229.050000000003</v>
      </c>
      <c r="AV22" s="95">
        <f t="shared" ref="AV22:AV24" si="25">AS22+AT22-AU22</f>
        <v>1818316.9100000004</v>
      </c>
      <c r="AX22" s="92" t="s">
        <v>121</v>
      </c>
      <c r="AY22" s="93">
        <v>2000</v>
      </c>
      <c r="AZ22" s="94">
        <f>AZ23+AZ61</f>
        <v>1818316.9100000006</v>
      </c>
      <c r="BA22" s="94">
        <f t="shared" ref="BA22:BB22" si="26">BA23+BA61</f>
        <v>150000</v>
      </c>
      <c r="BB22" s="94">
        <f t="shared" si="26"/>
        <v>0</v>
      </c>
      <c r="BC22" s="95">
        <f t="shared" ref="BC22:BC24" si="27">AZ22+BA22-BB22</f>
        <v>1968316.9100000006</v>
      </c>
      <c r="BE22" s="92" t="s">
        <v>121</v>
      </c>
      <c r="BF22" s="93">
        <v>2000</v>
      </c>
      <c r="BG22" s="94">
        <f>BG23+BG61</f>
        <v>1968316.9100000006</v>
      </c>
      <c r="BH22" s="94">
        <f t="shared" ref="BH22:BI22" si="28">BH23+BH61</f>
        <v>0</v>
      </c>
      <c r="BI22" s="94">
        <f t="shared" si="28"/>
        <v>0</v>
      </c>
      <c r="BJ22" s="95">
        <f t="shared" ref="BJ22:BJ24" si="29">BG22+BH22-BI22</f>
        <v>1968316.9100000006</v>
      </c>
      <c r="BL22" s="92" t="s">
        <v>121</v>
      </c>
      <c r="BM22" s="93">
        <v>2000</v>
      </c>
      <c r="BN22" s="94">
        <f>BN23+BN61</f>
        <v>1968316.9100000006</v>
      </c>
      <c r="BO22" s="94">
        <f t="shared" ref="BO22:BP22" si="30">BO23+BO61</f>
        <v>0</v>
      </c>
      <c r="BP22" s="94">
        <f t="shared" si="30"/>
        <v>0</v>
      </c>
      <c r="BQ22" s="95">
        <f t="shared" ref="BQ22:BQ24" si="31">BN22+BO22-BP22</f>
        <v>1968316.9100000006</v>
      </c>
      <c r="BS22" s="92" t="s">
        <v>121</v>
      </c>
      <c r="BT22" s="93">
        <v>2000</v>
      </c>
      <c r="BU22" s="94">
        <f>BU23+BU61</f>
        <v>1968316.9100000006</v>
      </c>
      <c r="BV22" s="94">
        <f t="shared" ref="BV22:BW22" si="32">BV23+BV61</f>
        <v>0</v>
      </c>
      <c r="BW22" s="94">
        <f t="shared" si="32"/>
        <v>0</v>
      </c>
      <c r="BX22" s="95">
        <f t="shared" ref="BX22:BX24" si="33">BU22+BV22-BW22</f>
        <v>1968316.9100000006</v>
      </c>
      <c r="BZ22" s="92" t="s">
        <v>121</v>
      </c>
      <c r="CA22" s="93">
        <v>2000</v>
      </c>
      <c r="CB22" s="94">
        <f>CB23+CB61</f>
        <v>1968316.9100000006</v>
      </c>
      <c r="CC22" s="94">
        <f t="shared" ref="CC22:CD22" si="34">CC23+CC61</f>
        <v>0</v>
      </c>
      <c r="CD22" s="94">
        <f t="shared" si="34"/>
        <v>0</v>
      </c>
      <c r="CE22" s="95">
        <f t="shared" ref="CE22:CE24" si="35">CB22+CC22-CD22</f>
        <v>1968316.9100000006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C24+C33+C34+C55</f>
        <v>3935036</v>
      </c>
      <c r="D23" s="107">
        <f t="shared" ref="D23:E23" si="36">D24+D33+D34+D55</f>
        <v>5136</v>
      </c>
      <c r="E23" s="107">
        <f t="shared" si="36"/>
        <v>9033.5499999999993</v>
      </c>
      <c r="F23" s="107">
        <f t="shared" si="13"/>
        <v>3931138.45</v>
      </c>
      <c r="H23" s="105" t="s">
        <v>30</v>
      </c>
      <c r="I23" s="106">
        <v>2200</v>
      </c>
      <c r="J23" s="107">
        <f>J24+J33+J34+J55</f>
        <v>3931138.45</v>
      </c>
      <c r="K23" s="107">
        <f t="shared" ref="K23:L23" si="37">K24+K33+K34+K55</f>
        <v>902.57</v>
      </c>
      <c r="L23" s="107">
        <f t="shared" si="37"/>
        <v>619962.12999999989</v>
      </c>
      <c r="M23" s="107">
        <f t="shared" si="15"/>
        <v>3312078.89</v>
      </c>
      <c r="O23" s="105" t="s">
        <v>30</v>
      </c>
      <c r="P23" s="106">
        <v>2200</v>
      </c>
      <c r="Q23" s="107">
        <f>Q24+Q33+Q34+Q55</f>
        <v>3330078.89</v>
      </c>
      <c r="R23" s="107">
        <f t="shared" ref="R23:S23" si="38">R24+R33+R34+R55</f>
        <v>0</v>
      </c>
      <c r="S23" s="107">
        <f t="shared" si="38"/>
        <v>409581.05</v>
      </c>
      <c r="T23" s="107">
        <f t="shared" si="17"/>
        <v>2920497.8400000003</v>
      </c>
      <c r="V23" s="105" t="s">
        <v>30</v>
      </c>
      <c r="W23" s="106">
        <v>2200</v>
      </c>
      <c r="X23" s="107">
        <f>X24+X33+X34+X55</f>
        <v>2902497.84</v>
      </c>
      <c r="Y23" s="107">
        <f t="shared" ref="Y23:Z23" si="39">Y24+Y33+Y34+Y55</f>
        <v>0</v>
      </c>
      <c r="Z23" s="107">
        <f t="shared" si="39"/>
        <v>619674.55999999994</v>
      </c>
      <c r="AA23" s="107">
        <f t="shared" si="19"/>
        <v>2282823.2799999998</v>
      </c>
      <c r="AC23" s="105" t="s">
        <v>30</v>
      </c>
      <c r="AD23" s="106">
        <v>2200</v>
      </c>
      <c r="AE23" s="107">
        <f>AE24+AE33+AE34+AE55</f>
        <v>2282823.2800000003</v>
      </c>
      <c r="AF23" s="107">
        <f t="shared" ref="AF23:AG23" si="40">AF24+AF33+AF34+AF55</f>
        <v>30000</v>
      </c>
      <c r="AG23" s="107">
        <f t="shared" si="40"/>
        <v>397003.31000000006</v>
      </c>
      <c r="AH23" s="107">
        <f t="shared" si="21"/>
        <v>1915819.9700000002</v>
      </c>
      <c r="AJ23" s="105" t="s">
        <v>30</v>
      </c>
      <c r="AK23" s="106">
        <v>2200</v>
      </c>
      <c r="AL23" s="107">
        <f>AL24+AL33+AL34+AL55</f>
        <v>1915819.9700000002</v>
      </c>
      <c r="AM23" s="107">
        <f t="shared" ref="AM23:AN23" si="41">AM24+AM33+AM34+AM55</f>
        <v>0</v>
      </c>
      <c r="AN23" s="107">
        <f t="shared" si="41"/>
        <v>64868.01</v>
      </c>
      <c r="AO23" s="107">
        <f t="shared" si="23"/>
        <v>1850951.9600000002</v>
      </c>
      <c r="AQ23" s="105" t="s">
        <v>30</v>
      </c>
      <c r="AR23" s="106">
        <v>2200</v>
      </c>
      <c r="AS23" s="107">
        <f>AS24+AS33+AS34+AS55</f>
        <v>1850951.9600000004</v>
      </c>
      <c r="AT23" s="107">
        <f t="shared" ref="AT23:AU23" si="42">AT24+AT33+AT34+AT55</f>
        <v>6000</v>
      </c>
      <c r="AU23" s="107">
        <f t="shared" si="42"/>
        <v>39229.050000000003</v>
      </c>
      <c r="AV23" s="107">
        <f t="shared" si="25"/>
        <v>1817722.9100000004</v>
      </c>
      <c r="AX23" s="105" t="s">
        <v>30</v>
      </c>
      <c r="AY23" s="106">
        <v>2200</v>
      </c>
      <c r="AZ23" s="107">
        <f>AZ24+AZ33+AZ34+AZ55</f>
        <v>1817722.9100000006</v>
      </c>
      <c r="BA23" s="107">
        <f t="shared" ref="BA23:BB23" si="43">BA24+BA33+BA34+BA55</f>
        <v>150000</v>
      </c>
      <c r="BB23" s="107">
        <f t="shared" si="43"/>
        <v>0</v>
      </c>
      <c r="BC23" s="107">
        <f t="shared" si="27"/>
        <v>1967722.9100000006</v>
      </c>
      <c r="BE23" s="105" t="s">
        <v>30</v>
      </c>
      <c r="BF23" s="106">
        <v>2200</v>
      </c>
      <c r="BG23" s="107">
        <f>BG24+BG33+BG34+BG55</f>
        <v>1967722.9100000006</v>
      </c>
      <c r="BH23" s="107">
        <f t="shared" ref="BH23:BI23" si="44">BH24+BH33+BH34+BH55</f>
        <v>0</v>
      </c>
      <c r="BI23" s="107">
        <f t="shared" si="44"/>
        <v>0</v>
      </c>
      <c r="BJ23" s="107">
        <f t="shared" si="29"/>
        <v>1967722.9100000006</v>
      </c>
      <c r="BL23" s="105" t="s">
        <v>30</v>
      </c>
      <c r="BM23" s="106">
        <v>2200</v>
      </c>
      <c r="BN23" s="107">
        <f>BN24+BN33+BN34+BN55</f>
        <v>1967722.9100000006</v>
      </c>
      <c r="BO23" s="107">
        <f t="shared" ref="BO23:BP23" si="45">BO24+BO33+BO34+BO55</f>
        <v>0</v>
      </c>
      <c r="BP23" s="107">
        <f t="shared" si="45"/>
        <v>0</v>
      </c>
      <c r="BQ23" s="107">
        <f t="shared" si="31"/>
        <v>1967722.9100000006</v>
      </c>
      <c r="BS23" s="105" t="s">
        <v>30</v>
      </c>
      <c r="BT23" s="106">
        <v>2200</v>
      </c>
      <c r="BU23" s="107">
        <f>BU24+BU33+BU34+BU55</f>
        <v>1967722.9100000006</v>
      </c>
      <c r="BV23" s="107">
        <f t="shared" ref="BV23:BW23" si="46">BV24+BV33+BV34+BV55</f>
        <v>0</v>
      </c>
      <c r="BW23" s="107">
        <f t="shared" si="46"/>
        <v>0</v>
      </c>
      <c r="BX23" s="107">
        <f t="shared" si="33"/>
        <v>1967722.9100000006</v>
      </c>
      <c r="BZ23" s="105" t="s">
        <v>30</v>
      </c>
      <c r="CA23" s="106">
        <v>2200</v>
      </c>
      <c r="CB23" s="107">
        <f>CB24+CB33+CB34+CB55</f>
        <v>1967722.9100000006</v>
      </c>
      <c r="CC23" s="107">
        <f t="shared" ref="CC23:CD23" si="47">CC24+CC33+CC34+CC55</f>
        <v>0</v>
      </c>
      <c r="CD23" s="107">
        <f t="shared" si="47"/>
        <v>0</v>
      </c>
      <c r="CE23" s="107">
        <f t="shared" si="35"/>
        <v>1967722.9100000006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30299</v>
      </c>
      <c r="D24" s="43">
        <f t="shared" ref="D24:E24" si="48">SUM(D25:D32)</f>
        <v>5136</v>
      </c>
      <c r="E24" s="43">
        <f t="shared" si="48"/>
        <v>0</v>
      </c>
      <c r="F24" s="47">
        <f t="shared" si="13"/>
        <v>35435</v>
      </c>
      <c r="H24" s="37" t="s">
        <v>31</v>
      </c>
      <c r="I24" s="42">
        <v>2210</v>
      </c>
      <c r="J24" s="43">
        <f>SUM(J25:J32)</f>
        <v>35435</v>
      </c>
      <c r="K24" s="43">
        <f t="shared" ref="K24:L24" si="49">SUM(K25:K32)</f>
        <v>0</v>
      </c>
      <c r="L24" s="43">
        <f t="shared" si="49"/>
        <v>0</v>
      </c>
      <c r="M24" s="47">
        <f t="shared" si="15"/>
        <v>35435</v>
      </c>
      <c r="O24" s="37" t="s">
        <v>31</v>
      </c>
      <c r="P24" s="42">
        <v>2210</v>
      </c>
      <c r="Q24" s="43">
        <f>SUM(Q25:Q32)</f>
        <v>53435</v>
      </c>
      <c r="R24" s="43">
        <f t="shared" ref="R24:S24" si="50">SUM(R25:R32)</f>
        <v>0</v>
      </c>
      <c r="S24" s="123">
        <f t="shared" si="50"/>
        <v>17986.41</v>
      </c>
      <c r="T24" s="47">
        <f t="shared" si="17"/>
        <v>35448.589999999997</v>
      </c>
      <c r="V24" s="37" t="s">
        <v>31</v>
      </c>
      <c r="W24" s="42">
        <v>2210</v>
      </c>
      <c r="X24" s="43">
        <f>SUM(X25:X32)</f>
        <v>17448.59</v>
      </c>
      <c r="Y24" s="43">
        <f t="shared" ref="Y24:Z24" si="51">SUM(Y25:Y32)</f>
        <v>0</v>
      </c>
      <c r="Z24" s="43">
        <f t="shared" si="51"/>
        <v>0</v>
      </c>
      <c r="AA24" s="47">
        <f t="shared" si="19"/>
        <v>17448.59</v>
      </c>
      <c r="AC24" s="37" t="s">
        <v>31</v>
      </c>
      <c r="AD24" s="42">
        <v>2210</v>
      </c>
      <c r="AE24" s="43">
        <f>SUM(AE25:AE32)</f>
        <v>17448.59</v>
      </c>
      <c r="AF24" s="43">
        <f t="shared" ref="AF24:AG24" si="52">SUM(AF25:AF32)</f>
        <v>30000</v>
      </c>
      <c r="AG24" s="43">
        <f t="shared" si="52"/>
        <v>8049</v>
      </c>
      <c r="AH24" s="47">
        <f t="shared" si="21"/>
        <v>39399.589999999997</v>
      </c>
      <c r="AJ24" s="37" t="s">
        <v>31</v>
      </c>
      <c r="AK24" s="42">
        <v>2210</v>
      </c>
      <c r="AL24" s="43">
        <f>SUM(AL25:AL32)</f>
        <v>39399.589999999997</v>
      </c>
      <c r="AM24" s="43">
        <f t="shared" ref="AM24:AN24" si="53">SUM(AM25:AM32)</f>
        <v>0</v>
      </c>
      <c r="AN24" s="43">
        <f t="shared" si="53"/>
        <v>0</v>
      </c>
      <c r="AO24" s="47">
        <f t="shared" si="23"/>
        <v>39399.589999999997</v>
      </c>
      <c r="AQ24" s="37" t="s">
        <v>31</v>
      </c>
      <c r="AR24" s="42">
        <v>2210</v>
      </c>
      <c r="AS24" s="43">
        <f>SUM(AS25:AS32)</f>
        <v>39399.589999999997</v>
      </c>
      <c r="AT24" s="43">
        <f t="shared" ref="AT24:AU24" si="54">SUM(AT25:AT32)</f>
        <v>6000</v>
      </c>
      <c r="AU24" s="43">
        <f t="shared" si="54"/>
        <v>0</v>
      </c>
      <c r="AV24" s="47">
        <f t="shared" si="25"/>
        <v>45399.59</v>
      </c>
      <c r="AX24" s="37" t="s">
        <v>31</v>
      </c>
      <c r="AY24" s="42">
        <v>2210</v>
      </c>
      <c r="AZ24" s="43">
        <f>SUM(AZ25:AZ32)</f>
        <v>45399.59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45399.59</v>
      </c>
      <c r="BE24" s="37" t="s">
        <v>31</v>
      </c>
      <c r="BF24" s="42">
        <v>2210</v>
      </c>
      <c r="BG24" s="43">
        <f>SUM(BG25:BG32)</f>
        <v>45399.59</v>
      </c>
      <c r="BH24" s="43">
        <f t="shared" ref="BH24:BI24" si="56">SUM(BH25:BH32)</f>
        <v>0</v>
      </c>
      <c r="BI24" s="43">
        <f t="shared" si="56"/>
        <v>0</v>
      </c>
      <c r="BJ24" s="47">
        <f t="shared" si="29"/>
        <v>45399.59</v>
      </c>
      <c r="BL24" s="37" t="s">
        <v>31</v>
      </c>
      <c r="BM24" s="42">
        <v>2210</v>
      </c>
      <c r="BN24" s="43">
        <f>SUM(BN25:BN32)</f>
        <v>45399.59</v>
      </c>
      <c r="BO24" s="43">
        <f t="shared" ref="BO24:BP24" si="57">SUM(BO25:BO32)</f>
        <v>0</v>
      </c>
      <c r="BP24" s="43">
        <f t="shared" si="57"/>
        <v>0</v>
      </c>
      <c r="BQ24" s="47">
        <f t="shared" si="31"/>
        <v>45399.59</v>
      </c>
      <c r="BS24" s="37" t="s">
        <v>31</v>
      </c>
      <c r="BT24" s="42">
        <v>2210</v>
      </c>
      <c r="BU24" s="43">
        <f>SUM(BU25:BU32)</f>
        <v>45399.59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45399.59</v>
      </c>
      <c r="BZ24" s="37" t="s">
        <v>31</v>
      </c>
      <c r="CA24" s="42">
        <v>2210</v>
      </c>
      <c r="CB24" s="43">
        <f>SUM(CB25:CB32)</f>
        <v>45399.59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45399.59</v>
      </c>
    </row>
    <row r="25" spans="1:83" s="67" customFormat="1" ht="15.75" thickBot="1">
      <c r="A25" s="73" t="s">
        <v>122</v>
      </c>
      <c r="B25" s="44">
        <v>2210</v>
      </c>
      <c r="C25" s="74">
        <f>4815+3234</f>
        <v>8049</v>
      </c>
      <c r="D25" s="75"/>
      <c r="E25" s="75"/>
      <c r="F25" s="76">
        <f>C25+D25-E25</f>
        <v>8049</v>
      </c>
      <c r="H25" s="73" t="s">
        <v>122</v>
      </c>
      <c r="I25" s="44">
        <v>2210</v>
      </c>
      <c r="J25" s="70">
        <f t="shared" ref="J25:J70" si="60">F25</f>
        <v>8049</v>
      </c>
      <c r="K25" s="75"/>
      <c r="L25" s="75"/>
      <c r="M25" s="76">
        <f>J25+K25-L25</f>
        <v>8049</v>
      </c>
      <c r="O25" s="73" t="s">
        <v>122</v>
      </c>
      <c r="P25" s="44">
        <v>2210</v>
      </c>
      <c r="Q25" s="70">
        <f t="shared" ref="Q25:Q70" si="61">M25</f>
        <v>8049</v>
      </c>
      <c r="R25" s="75"/>
      <c r="S25" s="131"/>
      <c r="T25" s="76">
        <f>Q25+R25-S25</f>
        <v>8049</v>
      </c>
      <c r="V25" s="73" t="s">
        <v>122</v>
      </c>
      <c r="W25" s="44">
        <v>2210</v>
      </c>
      <c r="X25" s="70">
        <f t="shared" ref="X25:X70" si="62">T25</f>
        <v>8049</v>
      </c>
      <c r="Y25" s="75"/>
      <c r="Z25" s="75"/>
      <c r="AA25" s="76">
        <f>X25+Y25-Z25</f>
        <v>8049</v>
      </c>
      <c r="AC25" s="73" t="s">
        <v>122</v>
      </c>
      <c r="AD25" s="44">
        <v>2210</v>
      </c>
      <c r="AE25" s="70">
        <f t="shared" ref="AE25:AE70" si="63">AA25</f>
        <v>8049</v>
      </c>
      <c r="AF25" s="75"/>
      <c r="AG25" s="75">
        <v>8049</v>
      </c>
      <c r="AH25" s="76">
        <f>AE25+AF25-AG25</f>
        <v>0</v>
      </c>
      <c r="AJ25" s="73" t="s">
        <v>122</v>
      </c>
      <c r="AK25" s="44">
        <v>2210</v>
      </c>
      <c r="AL25" s="70">
        <f t="shared" ref="AL25:AL70" si="64">AH25</f>
        <v>0</v>
      </c>
      <c r="AM25" s="75"/>
      <c r="AN25" s="75"/>
      <c r="AO25" s="76">
        <f>AL25+AM25-AN25</f>
        <v>0</v>
      </c>
      <c r="AQ25" s="73" t="s">
        <v>122</v>
      </c>
      <c r="AR25" s="44">
        <v>2210</v>
      </c>
      <c r="AS25" s="70">
        <f t="shared" ref="AS25:AS70" si="65">AO25</f>
        <v>0</v>
      </c>
      <c r="AT25" s="75"/>
      <c r="AU25" s="75"/>
      <c r="AV25" s="76">
        <f>AS25+AT25-AU25</f>
        <v>0</v>
      </c>
      <c r="AX25" s="73" t="s">
        <v>122</v>
      </c>
      <c r="AY25" s="44">
        <v>2210</v>
      </c>
      <c r="AZ25" s="70">
        <f t="shared" ref="AZ25:AZ70" si="66">AV25</f>
        <v>0</v>
      </c>
      <c r="BA25" s="75"/>
      <c r="BB25" s="75"/>
      <c r="BC25" s="76">
        <f>AZ25+BA25-BB25</f>
        <v>0</v>
      </c>
      <c r="BD25" s="66"/>
      <c r="BE25" s="73" t="s">
        <v>122</v>
      </c>
      <c r="BF25" s="44">
        <v>2210</v>
      </c>
      <c r="BG25" s="70">
        <f t="shared" ref="BG25:BG70" si="67">BC25</f>
        <v>0</v>
      </c>
      <c r="BH25" s="75"/>
      <c r="BI25" s="75"/>
      <c r="BJ25" s="76">
        <f>BG25+BH25-BI25</f>
        <v>0</v>
      </c>
      <c r="BL25" s="73" t="s">
        <v>122</v>
      </c>
      <c r="BM25" s="44">
        <v>2210</v>
      </c>
      <c r="BN25" s="70">
        <f t="shared" ref="BN25:BN70" si="68">BJ25</f>
        <v>0</v>
      </c>
      <c r="BO25" s="75"/>
      <c r="BP25" s="75"/>
      <c r="BQ25" s="76">
        <f>BN25+BO25-BP25</f>
        <v>0</v>
      </c>
      <c r="BS25" s="73" t="s">
        <v>122</v>
      </c>
      <c r="BT25" s="44">
        <v>2210</v>
      </c>
      <c r="BU25" s="70">
        <f t="shared" ref="BU25:BU70" si="69">BQ25</f>
        <v>0</v>
      </c>
      <c r="BV25" s="75"/>
      <c r="BW25" s="75"/>
      <c r="BX25" s="76">
        <f>BU25+BV25-BW25</f>
        <v>0</v>
      </c>
      <c r="BY25" s="66"/>
      <c r="BZ25" s="73" t="s">
        <v>122</v>
      </c>
      <c r="CA25" s="44">
        <v>2210</v>
      </c>
      <c r="CB25" s="70">
        <f t="shared" ref="CB25:CB70" si="70">BX25</f>
        <v>0</v>
      </c>
      <c r="CC25" s="75"/>
      <c r="CD25" s="75"/>
      <c r="CE25" s="76">
        <f>CB25+CC25-CD25</f>
        <v>0</v>
      </c>
    </row>
    <row r="26" spans="1:83" s="67" customFormat="1" ht="15.75" thickBot="1">
      <c r="A26" s="73" t="s">
        <v>140</v>
      </c>
      <c r="B26" s="44">
        <v>2210</v>
      </c>
      <c r="C26" s="74">
        <v>18000</v>
      </c>
      <c r="D26" s="75"/>
      <c r="E26" s="75"/>
      <c r="F26" s="76">
        <f t="shared" ref="F26:F33" si="71">C26+D26-E26</f>
        <v>18000</v>
      </c>
      <c r="H26" s="73" t="s">
        <v>140</v>
      </c>
      <c r="I26" s="44">
        <v>2210</v>
      </c>
      <c r="J26" s="70">
        <f t="shared" si="60"/>
        <v>18000</v>
      </c>
      <c r="K26" s="75"/>
      <c r="L26" s="75"/>
      <c r="M26" s="76">
        <f t="shared" ref="M26:M33" si="72">J26+K26-L26</f>
        <v>18000</v>
      </c>
      <c r="O26" s="73" t="s">
        <v>140</v>
      </c>
      <c r="P26" s="44">
        <v>2210</v>
      </c>
      <c r="Q26" s="70">
        <f t="shared" si="61"/>
        <v>18000</v>
      </c>
      <c r="R26" s="75"/>
      <c r="S26" s="131">
        <v>17986.41</v>
      </c>
      <c r="T26" s="76">
        <f t="shared" ref="T26:T33" si="73">Q26+R26-S26</f>
        <v>13.590000000000146</v>
      </c>
      <c r="V26" s="73" t="s">
        <v>140</v>
      </c>
      <c r="W26" s="44">
        <v>2210</v>
      </c>
      <c r="X26" s="70">
        <f t="shared" si="62"/>
        <v>13.590000000000146</v>
      </c>
      <c r="Y26" s="75"/>
      <c r="Z26" s="75"/>
      <c r="AA26" s="76">
        <f t="shared" ref="AA26:AA33" si="74">X26+Y26-Z26</f>
        <v>13.590000000000146</v>
      </c>
      <c r="AC26" s="73" t="s">
        <v>140</v>
      </c>
      <c r="AD26" s="44">
        <v>2210</v>
      </c>
      <c r="AE26" s="70">
        <f t="shared" si="63"/>
        <v>13.590000000000146</v>
      </c>
      <c r="AF26" s="75"/>
      <c r="AG26" s="75"/>
      <c r="AH26" s="76">
        <f t="shared" ref="AH26:AH33" si="75">AE26+AF26-AG26</f>
        <v>13.590000000000146</v>
      </c>
      <c r="AJ26" s="73" t="s">
        <v>140</v>
      </c>
      <c r="AK26" s="44">
        <v>2210</v>
      </c>
      <c r="AL26" s="70">
        <f t="shared" si="64"/>
        <v>13.590000000000146</v>
      </c>
      <c r="AM26" s="75"/>
      <c r="AN26" s="75"/>
      <c r="AO26" s="76">
        <f t="shared" ref="AO26:AO33" si="76">AL26+AM26-AN26</f>
        <v>13.590000000000146</v>
      </c>
      <c r="AQ26" s="73" t="s">
        <v>140</v>
      </c>
      <c r="AR26" s="44">
        <v>2210</v>
      </c>
      <c r="AS26" s="70">
        <f t="shared" si="65"/>
        <v>13.590000000000146</v>
      </c>
      <c r="AT26" s="75"/>
      <c r="AU26" s="75"/>
      <c r="AV26" s="76">
        <f t="shared" ref="AV26:AV33" si="77">AS26+AT26-AU26</f>
        <v>13.590000000000146</v>
      </c>
      <c r="AX26" s="73" t="s">
        <v>140</v>
      </c>
      <c r="AY26" s="44">
        <v>2210</v>
      </c>
      <c r="AZ26" s="70">
        <f t="shared" si="66"/>
        <v>13.590000000000146</v>
      </c>
      <c r="BA26" s="75"/>
      <c r="BB26" s="75"/>
      <c r="BC26" s="76">
        <f t="shared" ref="BC26:BC33" si="78">AZ26+BA26-BB26</f>
        <v>13.590000000000146</v>
      </c>
      <c r="BD26" s="66"/>
      <c r="BE26" s="73" t="s">
        <v>140</v>
      </c>
      <c r="BF26" s="44">
        <v>2210</v>
      </c>
      <c r="BG26" s="70">
        <f t="shared" si="67"/>
        <v>13.590000000000146</v>
      </c>
      <c r="BH26" s="75"/>
      <c r="BI26" s="75"/>
      <c r="BJ26" s="76">
        <f t="shared" ref="BJ26:BJ33" si="79">BG26+BH26-BI26</f>
        <v>13.590000000000146</v>
      </c>
      <c r="BL26" s="73" t="s">
        <v>140</v>
      </c>
      <c r="BM26" s="44">
        <v>2210</v>
      </c>
      <c r="BN26" s="70">
        <f t="shared" si="68"/>
        <v>13.590000000000146</v>
      </c>
      <c r="BO26" s="75"/>
      <c r="BP26" s="75"/>
      <c r="BQ26" s="76">
        <f t="shared" ref="BQ26:BQ33" si="80">BN26+BO26-BP26</f>
        <v>13.590000000000146</v>
      </c>
      <c r="BS26" s="73" t="s">
        <v>140</v>
      </c>
      <c r="BT26" s="44">
        <v>2210</v>
      </c>
      <c r="BU26" s="70">
        <f t="shared" si="69"/>
        <v>13.590000000000146</v>
      </c>
      <c r="BV26" s="75"/>
      <c r="BW26" s="75"/>
      <c r="BX26" s="76">
        <f t="shared" ref="BX26:BX33" si="81">BU26+BV26-BW26</f>
        <v>13.590000000000146</v>
      </c>
      <c r="BZ26" s="73" t="s">
        <v>140</v>
      </c>
      <c r="CA26" s="44">
        <v>2210</v>
      </c>
      <c r="CB26" s="70">
        <f t="shared" si="70"/>
        <v>13.590000000000146</v>
      </c>
      <c r="CC26" s="75"/>
      <c r="CD26" s="75"/>
      <c r="CE26" s="76">
        <f t="shared" ref="CE26:CE33" si="82">CB26+CC26-CD26</f>
        <v>13.590000000000146</v>
      </c>
    </row>
    <row r="27" spans="1:83" s="67" customFormat="1" ht="15.75" thickBot="1">
      <c r="A27" s="73" t="s">
        <v>123</v>
      </c>
      <c r="B27" s="44">
        <v>2210</v>
      </c>
      <c r="C27" s="74">
        <v>730</v>
      </c>
      <c r="D27" s="75"/>
      <c r="E27" s="75"/>
      <c r="F27" s="76">
        <f t="shared" si="71"/>
        <v>730</v>
      </c>
      <c r="H27" s="73" t="s">
        <v>123</v>
      </c>
      <c r="I27" s="44">
        <v>2210</v>
      </c>
      <c r="J27" s="70">
        <f t="shared" si="60"/>
        <v>730</v>
      </c>
      <c r="K27" s="75"/>
      <c r="L27" s="75"/>
      <c r="M27" s="76">
        <f t="shared" si="72"/>
        <v>730</v>
      </c>
      <c r="O27" s="73" t="s">
        <v>123</v>
      </c>
      <c r="P27" s="44">
        <v>2210</v>
      </c>
      <c r="Q27" s="70">
        <f t="shared" si="61"/>
        <v>730</v>
      </c>
      <c r="R27" s="75"/>
      <c r="S27" s="131"/>
      <c r="T27" s="76">
        <f t="shared" si="73"/>
        <v>730</v>
      </c>
      <c r="V27" s="73" t="s">
        <v>123</v>
      </c>
      <c r="W27" s="44">
        <v>2210</v>
      </c>
      <c r="X27" s="70">
        <f t="shared" si="62"/>
        <v>730</v>
      </c>
      <c r="Y27" s="75"/>
      <c r="Z27" s="75"/>
      <c r="AA27" s="76">
        <f t="shared" si="74"/>
        <v>730</v>
      </c>
      <c r="AC27" s="73" t="s">
        <v>123</v>
      </c>
      <c r="AD27" s="44">
        <v>2210</v>
      </c>
      <c r="AE27" s="70">
        <f t="shared" si="63"/>
        <v>730</v>
      </c>
      <c r="AF27" s="75"/>
      <c r="AG27" s="75"/>
      <c r="AH27" s="76">
        <f t="shared" si="75"/>
        <v>730</v>
      </c>
      <c r="AJ27" s="73" t="s">
        <v>123</v>
      </c>
      <c r="AK27" s="44">
        <v>2210</v>
      </c>
      <c r="AL27" s="70">
        <f t="shared" si="64"/>
        <v>730</v>
      </c>
      <c r="AM27" s="75"/>
      <c r="AN27" s="75"/>
      <c r="AO27" s="76">
        <f t="shared" si="76"/>
        <v>730</v>
      </c>
      <c r="AQ27" s="73" t="s">
        <v>123</v>
      </c>
      <c r="AR27" s="44">
        <v>2210</v>
      </c>
      <c r="AS27" s="70">
        <f t="shared" si="65"/>
        <v>730</v>
      </c>
      <c r="AT27" s="75"/>
      <c r="AU27" s="75"/>
      <c r="AV27" s="76">
        <f t="shared" si="77"/>
        <v>730</v>
      </c>
      <c r="AX27" s="73" t="s">
        <v>123</v>
      </c>
      <c r="AY27" s="44">
        <v>2210</v>
      </c>
      <c r="AZ27" s="70">
        <f t="shared" si="66"/>
        <v>730</v>
      </c>
      <c r="BA27" s="75"/>
      <c r="BB27" s="75"/>
      <c r="BC27" s="76">
        <f t="shared" si="78"/>
        <v>730</v>
      </c>
      <c r="BD27" s="66"/>
      <c r="BE27" s="73" t="s">
        <v>123</v>
      </c>
      <c r="BF27" s="44">
        <v>2210</v>
      </c>
      <c r="BG27" s="70">
        <f t="shared" si="67"/>
        <v>730</v>
      </c>
      <c r="BH27" s="75"/>
      <c r="BI27" s="75"/>
      <c r="BJ27" s="76">
        <f t="shared" si="79"/>
        <v>730</v>
      </c>
      <c r="BL27" s="73" t="s">
        <v>123</v>
      </c>
      <c r="BM27" s="44">
        <v>2210</v>
      </c>
      <c r="BN27" s="70">
        <f t="shared" si="68"/>
        <v>730</v>
      </c>
      <c r="BO27" s="75"/>
      <c r="BP27" s="75"/>
      <c r="BQ27" s="76">
        <f t="shared" si="80"/>
        <v>730</v>
      </c>
      <c r="BS27" s="73" t="s">
        <v>123</v>
      </c>
      <c r="BT27" s="44">
        <v>2210</v>
      </c>
      <c r="BU27" s="70">
        <f t="shared" si="69"/>
        <v>730</v>
      </c>
      <c r="BV27" s="75"/>
      <c r="BW27" s="75"/>
      <c r="BX27" s="76">
        <f t="shared" si="81"/>
        <v>730</v>
      </c>
      <c r="BZ27" s="73" t="s">
        <v>123</v>
      </c>
      <c r="CA27" s="44">
        <v>2210</v>
      </c>
      <c r="CB27" s="70">
        <f t="shared" si="70"/>
        <v>730</v>
      </c>
      <c r="CC27" s="75"/>
      <c r="CD27" s="75"/>
      <c r="CE27" s="76">
        <f t="shared" si="82"/>
        <v>730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76">
        <f t="shared" si="71"/>
        <v>0</v>
      </c>
      <c r="H28" s="34" t="s">
        <v>143</v>
      </c>
      <c r="I28" s="35">
        <v>2210</v>
      </c>
      <c r="J28" s="70">
        <f t="shared" si="60"/>
        <v>0</v>
      </c>
      <c r="K28" s="46"/>
      <c r="L28" s="46"/>
      <c r="M28" s="76">
        <f t="shared" si="72"/>
        <v>0</v>
      </c>
      <c r="O28" s="34" t="s">
        <v>143</v>
      </c>
      <c r="P28" s="35">
        <v>2210</v>
      </c>
      <c r="Q28" s="70">
        <f t="shared" si="61"/>
        <v>0</v>
      </c>
      <c r="R28" s="46"/>
      <c r="S28" s="131"/>
      <c r="T28" s="76">
        <f t="shared" si="73"/>
        <v>0</v>
      </c>
      <c r="V28" s="34" t="s">
        <v>143</v>
      </c>
      <c r="W28" s="35">
        <v>2210</v>
      </c>
      <c r="X28" s="70">
        <f t="shared" si="62"/>
        <v>0</v>
      </c>
      <c r="Y28" s="46"/>
      <c r="Z28" s="46"/>
      <c r="AA28" s="76">
        <f t="shared" si="74"/>
        <v>0</v>
      </c>
      <c r="AC28" s="34" t="s">
        <v>143</v>
      </c>
      <c r="AD28" s="35">
        <v>2210</v>
      </c>
      <c r="AE28" s="70">
        <f t="shared" si="63"/>
        <v>0</v>
      </c>
      <c r="AF28" s="46">
        <v>30000</v>
      </c>
      <c r="AG28" s="46"/>
      <c r="AH28" s="76">
        <f t="shared" si="75"/>
        <v>30000</v>
      </c>
      <c r="AJ28" s="34" t="s">
        <v>143</v>
      </c>
      <c r="AK28" s="35">
        <v>2210</v>
      </c>
      <c r="AL28" s="70">
        <f t="shared" si="64"/>
        <v>30000</v>
      </c>
      <c r="AM28" s="46"/>
      <c r="AN28" s="46"/>
      <c r="AO28" s="76">
        <f t="shared" si="76"/>
        <v>30000</v>
      </c>
      <c r="AQ28" s="34" t="s">
        <v>143</v>
      </c>
      <c r="AR28" s="35">
        <v>2210</v>
      </c>
      <c r="AS28" s="70">
        <f t="shared" si="65"/>
        <v>30000</v>
      </c>
      <c r="AT28" s="46">
        <f>2000+4000</f>
        <v>6000</v>
      </c>
      <c r="AU28" s="46"/>
      <c r="AV28" s="76">
        <f t="shared" si="77"/>
        <v>36000</v>
      </c>
      <c r="AX28" s="34" t="s">
        <v>143</v>
      </c>
      <c r="AY28" s="35">
        <v>2210</v>
      </c>
      <c r="AZ28" s="70">
        <f t="shared" si="66"/>
        <v>36000</v>
      </c>
      <c r="BA28" s="46"/>
      <c r="BB28" s="46"/>
      <c r="BC28" s="76">
        <f t="shared" si="78"/>
        <v>36000</v>
      </c>
      <c r="BE28" s="34" t="s">
        <v>143</v>
      </c>
      <c r="BF28" s="35">
        <v>2210</v>
      </c>
      <c r="BG28" s="70">
        <f t="shared" si="67"/>
        <v>36000</v>
      </c>
      <c r="BH28" s="46"/>
      <c r="BI28" s="46"/>
      <c r="BJ28" s="76">
        <f t="shared" si="79"/>
        <v>36000</v>
      </c>
      <c r="BL28" s="34" t="s">
        <v>143</v>
      </c>
      <c r="BM28" s="35">
        <v>2210</v>
      </c>
      <c r="BN28" s="70">
        <f t="shared" si="68"/>
        <v>36000</v>
      </c>
      <c r="BO28" s="46"/>
      <c r="BP28" s="46"/>
      <c r="BQ28" s="76">
        <f t="shared" si="80"/>
        <v>36000</v>
      </c>
      <c r="BS28" s="34" t="s">
        <v>143</v>
      </c>
      <c r="BT28" s="35">
        <v>2210</v>
      </c>
      <c r="BU28" s="70">
        <f t="shared" si="69"/>
        <v>36000</v>
      </c>
      <c r="BV28" s="46"/>
      <c r="BW28" s="46"/>
      <c r="BX28" s="76">
        <f t="shared" si="81"/>
        <v>36000</v>
      </c>
      <c r="BZ28" s="34" t="s">
        <v>143</v>
      </c>
      <c r="CA28" s="35">
        <v>2210</v>
      </c>
      <c r="CB28" s="70">
        <f t="shared" si="70"/>
        <v>36000</v>
      </c>
      <c r="CC28" s="46"/>
      <c r="CD28" s="46"/>
      <c r="CE28" s="76">
        <f t="shared" si="82"/>
        <v>36000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76">
        <f t="shared" si="71"/>
        <v>0</v>
      </c>
      <c r="H29" s="34" t="s">
        <v>144</v>
      </c>
      <c r="I29" s="35">
        <v>2210</v>
      </c>
      <c r="J29" s="70">
        <f t="shared" si="60"/>
        <v>0</v>
      </c>
      <c r="K29" s="46"/>
      <c r="L29" s="46"/>
      <c r="M29" s="76">
        <f t="shared" si="72"/>
        <v>0</v>
      </c>
      <c r="O29" s="34" t="s">
        <v>144</v>
      </c>
      <c r="P29" s="35">
        <v>2210</v>
      </c>
      <c r="Q29" s="70">
        <f t="shared" si="61"/>
        <v>0</v>
      </c>
      <c r="R29" s="46"/>
      <c r="S29" s="131"/>
      <c r="T29" s="76">
        <f t="shared" si="73"/>
        <v>0</v>
      </c>
      <c r="V29" s="34" t="s">
        <v>144</v>
      </c>
      <c r="W29" s="35">
        <v>2210</v>
      </c>
      <c r="X29" s="70">
        <f t="shared" si="62"/>
        <v>0</v>
      </c>
      <c r="Y29" s="46"/>
      <c r="Z29" s="46"/>
      <c r="AA29" s="76">
        <f t="shared" si="74"/>
        <v>0</v>
      </c>
      <c r="AC29" s="34" t="s">
        <v>144</v>
      </c>
      <c r="AD29" s="35">
        <v>2210</v>
      </c>
      <c r="AE29" s="70">
        <f t="shared" si="63"/>
        <v>0</v>
      </c>
      <c r="AF29" s="46"/>
      <c r="AG29" s="46"/>
      <c r="AH29" s="76">
        <f t="shared" si="75"/>
        <v>0</v>
      </c>
      <c r="AJ29" s="34" t="s">
        <v>144</v>
      </c>
      <c r="AK29" s="35">
        <v>2210</v>
      </c>
      <c r="AL29" s="70">
        <f t="shared" si="64"/>
        <v>0</v>
      </c>
      <c r="AM29" s="46"/>
      <c r="AN29" s="46"/>
      <c r="AO29" s="76">
        <f t="shared" si="76"/>
        <v>0</v>
      </c>
      <c r="AQ29" s="34" t="s">
        <v>144</v>
      </c>
      <c r="AR29" s="35">
        <v>2210</v>
      </c>
      <c r="AS29" s="70">
        <f t="shared" si="65"/>
        <v>0</v>
      </c>
      <c r="AT29" s="46"/>
      <c r="AU29" s="46"/>
      <c r="AV29" s="76">
        <f t="shared" si="77"/>
        <v>0</v>
      </c>
      <c r="AX29" s="34" t="s">
        <v>144</v>
      </c>
      <c r="AY29" s="35">
        <v>2210</v>
      </c>
      <c r="AZ29" s="70">
        <f t="shared" si="66"/>
        <v>0</v>
      </c>
      <c r="BA29" s="46"/>
      <c r="BB29" s="46"/>
      <c r="BC29" s="76">
        <f t="shared" si="78"/>
        <v>0</v>
      </c>
      <c r="BE29" s="34" t="s">
        <v>144</v>
      </c>
      <c r="BF29" s="35">
        <v>2210</v>
      </c>
      <c r="BG29" s="70">
        <f t="shared" si="67"/>
        <v>0</v>
      </c>
      <c r="BH29" s="46"/>
      <c r="BI29" s="46"/>
      <c r="BJ29" s="76">
        <f t="shared" si="79"/>
        <v>0</v>
      </c>
      <c r="BL29" s="34" t="s">
        <v>144</v>
      </c>
      <c r="BM29" s="35">
        <v>2210</v>
      </c>
      <c r="BN29" s="70">
        <f t="shared" si="68"/>
        <v>0</v>
      </c>
      <c r="BO29" s="46"/>
      <c r="BP29" s="46"/>
      <c r="BQ29" s="76">
        <f t="shared" si="80"/>
        <v>0</v>
      </c>
      <c r="BS29" s="34" t="s">
        <v>144</v>
      </c>
      <c r="BT29" s="35">
        <v>2210</v>
      </c>
      <c r="BU29" s="70">
        <f t="shared" si="69"/>
        <v>0</v>
      </c>
      <c r="BV29" s="46"/>
      <c r="BW29" s="46"/>
      <c r="BX29" s="76">
        <f t="shared" si="81"/>
        <v>0</v>
      </c>
      <c r="BZ29" s="34" t="s">
        <v>144</v>
      </c>
      <c r="CA29" s="35">
        <v>2210</v>
      </c>
      <c r="CB29" s="70">
        <f t="shared" si="70"/>
        <v>0</v>
      </c>
      <c r="CC29" s="46"/>
      <c r="CD29" s="46"/>
      <c r="CE29" s="76">
        <f t="shared" si="82"/>
        <v>0</v>
      </c>
    </row>
    <row r="30" spans="1:83" s="126" customFormat="1" ht="15.75" customHeight="1" thickBot="1">
      <c r="A30" s="34"/>
      <c r="B30" s="35"/>
      <c r="C30" s="46"/>
      <c r="D30" s="46"/>
      <c r="E30" s="46"/>
      <c r="F30" s="76"/>
      <c r="H30" s="34"/>
      <c r="I30" s="35"/>
      <c r="J30" s="130"/>
      <c r="K30" s="46"/>
      <c r="L30" s="46"/>
      <c r="M30" s="76"/>
      <c r="O30" s="34" t="s">
        <v>149</v>
      </c>
      <c r="P30" s="35">
        <v>2210</v>
      </c>
      <c r="Q30" s="130">
        <v>18000</v>
      </c>
      <c r="R30" s="46"/>
      <c r="S30" s="131"/>
      <c r="T30" s="76">
        <f t="shared" si="73"/>
        <v>18000</v>
      </c>
      <c r="V30" s="34"/>
      <c r="W30" s="35"/>
      <c r="X30" s="130"/>
      <c r="Y30" s="46"/>
      <c r="Z30" s="46"/>
      <c r="AA30" s="76"/>
      <c r="AC30" s="34"/>
      <c r="AD30" s="35"/>
      <c r="AE30" s="130"/>
      <c r="AF30" s="46"/>
      <c r="AG30" s="46"/>
      <c r="AH30" s="76"/>
      <c r="AJ30" s="34"/>
      <c r="AK30" s="35"/>
      <c r="AL30" s="130"/>
      <c r="AM30" s="46"/>
      <c r="AN30" s="46"/>
      <c r="AO30" s="76"/>
      <c r="AQ30" s="34"/>
      <c r="AR30" s="35"/>
      <c r="AS30" s="130"/>
      <c r="AT30" s="46"/>
      <c r="AU30" s="46"/>
      <c r="AV30" s="76"/>
      <c r="AX30" s="34"/>
      <c r="AY30" s="35"/>
      <c r="AZ30" s="130"/>
      <c r="BA30" s="46"/>
      <c r="BB30" s="46"/>
      <c r="BC30" s="76"/>
      <c r="BE30" s="34"/>
      <c r="BF30" s="35"/>
      <c r="BG30" s="130"/>
      <c r="BH30" s="46"/>
      <c r="BI30" s="46"/>
      <c r="BJ30" s="76"/>
      <c r="BL30" s="34"/>
      <c r="BM30" s="35"/>
      <c r="BN30" s="130"/>
      <c r="BO30" s="46"/>
      <c r="BP30" s="46"/>
      <c r="BQ30" s="76"/>
      <c r="BS30" s="34"/>
      <c r="BT30" s="35"/>
      <c r="BU30" s="130"/>
      <c r="BV30" s="46"/>
      <c r="BW30" s="46"/>
      <c r="BX30" s="76"/>
      <c r="BZ30" s="34"/>
      <c r="CA30" s="35"/>
      <c r="CB30" s="130"/>
      <c r="CC30" s="46"/>
      <c r="CD30" s="46"/>
      <c r="CE30" s="76"/>
    </row>
    <row r="31" spans="1:83" s="88" customFormat="1" ht="15.75" customHeight="1" thickBot="1">
      <c r="A31" s="34" t="s">
        <v>145</v>
      </c>
      <c r="B31" s="35">
        <v>2210</v>
      </c>
      <c r="C31" s="46"/>
      <c r="D31" s="46">
        <v>5136</v>
      </c>
      <c r="E31" s="46"/>
      <c r="F31" s="76">
        <f t="shared" si="71"/>
        <v>5136</v>
      </c>
      <c r="H31" s="34" t="s">
        <v>145</v>
      </c>
      <c r="I31" s="35">
        <v>2210</v>
      </c>
      <c r="J31" s="70">
        <f t="shared" si="60"/>
        <v>5136</v>
      </c>
      <c r="K31" s="46"/>
      <c r="L31" s="46"/>
      <c r="M31" s="76">
        <f t="shared" si="72"/>
        <v>5136</v>
      </c>
      <c r="O31" s="34" t="s">
        <v>145</v>
      </c>
      <c r="P31" s="35">
        <v>2210</v>
      </c>
      <c r="Q31" s="70">
        <f t="shared" si="61"/>
        <v>5136</v>
      </c>
      <c r="R31" s="46"/>
      <c r="S31" s="131"/>
      <c r="T31" s="76">
        <f t="shared" si="73"/>
        <v>5136</v>
      </c>
      <c r="V31" s="34" t="s">
        <v>145</v>
      </c>
      <c r="W31" s="35">
        <v>2210</v>
      </c>
      <c r="X31" s="70">
        <f t="shared" si="62"/>
        <v>5136</v>
      </c>
      <c r="Y31" s="46"/>
      <c r="Z31" s="46"/>
      <c r="AA31" s="76">
        <f t="shared" si="74"/>
        <v>5136</v>
      </c>
      <c r="AC31" s="34" t="s">
        <v>145</v>
      </c>
      <c r="AD31" s="35">
        <v>2210</v>
      </c>
      <c r="AE31" s="70">
        <f t="shared" si="63"/>
        <v>5136</v>
      </c>
      <c r="AF31" s="46"/>
      <c r="AG31" s="46"/>
      <c r="AH31" s="76">
        <f t="shared" si="75"/>
        <v>5136</v>
      </c>
      <c r="AJ31" s="34" t="s">
        <v>145</v>
      </c>
      <c r="AK31" s="35">
        <v>2210</v>
      </c>
      <c r="AL31" s="70">
        <f t="shared" si="64"/>
        <v>5136</v>
      </c>
      <c r="AM31" s="46"/>
      <c r="AN31" s="46"/>
      <c r="AO31" s="76">
        <f t="shared" si="76"/>
        <v>5136</v>
      </c>
      <c r="AQ31" s="34" t="s">
        <v>145</v>
      </c>
      <c r="AR31" s="35">
        <v>2210</v>
      </c>
      <c r="AS31" s="70">
        <f t="shared" si="65"/>
        <v>5136</v>
      </c>
      <c r="AT31" s="46"/>
      <c r="AU31" s="46"/>
      <c r="AV31" s="76">
        <f t="shared" si="77"/>
        <v>5136</v>
      </c>
      <c r="AX31" s="34" t="s">
        <v>145</v>
      </c>
      <c r="AY31" s="35">
        <v>2210</v>
      </c>
      <c r="AZ31" s="70">
        <f t="shared" si="66"/>
        <v>5136</v>
      </c>
      <c r="BA31" s="46"/>
      <c r="BB31" s="46"/>
      <c r="BC31" s="76">
        <f t="shared" si="78"/>
        <v>5136</v>
      </c>
      <c r="BE31" s="34" t="s">
        <v>145</v>
      </c>
      <c r="BF31" s="35">
        <v>2210</v>
      </c>
      <c r="BG31" s="70">
        <f t="shared" si="67"/>
        <v>5136</v>
      </c>
      <c r="BH31" s="46"/>
      <c r="BI31" s="46"/>
      <c r="BJ31" s="76">
        <f t="shared" si="79"/>
        <v>5136</v>
      </c>
      <c r="BL31" s="34" t="s">
        <v>145</v>
      </c>
      <c r="BM31" s="35">
        <v>2210</v>
      </c>
      <c r="BN31" s="70">
        <f t="shared" si="68"/>
        <v>5136</v>
      </c>
      <c r="BO31" s="46"/>
      <c r="BP31" s="46"/>
      <c r="BQ31" s="76">
        <f t="shared" si="80"/>
        <v>5136</v>
      </c>
      <c r="BS31" s="34" t="s">
        <v>145</v>
      </c>
      <c r="BT31" s="35">
        <v>2210</v>
      </c>
      <c r="BU31" s="70">
        <f t="shared" si="69"/>
        <v>5136</v>
      </c>
      <c r="BV31" s="46"/>
      <c r="BW31" s="46"/>
      <c r="BX31" s="76">
        <f t="shared" si="81"/>
        <v>5136</v>
      </c>
      <c r="BZ31" s="34" t="s">
        <v>145</v>
      </c>
      <c r="CA31" s="35">
        <v>2210</v>
      </c>
      <c r="CB31" s="70">
        <f t="shared" si="70"/>
        <v>5136</v>
      </c>
      <c r="CC31" s="46"/>
      <c r="CD31" s="46"/>
      <c r="CE31" s="76">
        <f t="shared" si="82"/>
        <v>5136</v>
      </c>
    </row>
    <row r="32" spans="1:83" s="67" customFormat="1" ht="15.75" thickBot="1">
      <c r="A32" s="73" t="s">
        <v>147</v>
      </c>
      <c r="B32" s="44">
        <v>2210</v>
      </c>
      <c r="C32" s="74">
        <v>3520</v>
      </c>
      <c r="D32" s="75"/>
      <c r="E32" s="75"/>
      <c r="F32" s="76">
        <f t="shared" si="71"/>
        <v>3520</v>
      </c>
      <c r="H32" s="73" t="s">
        <v>147</v>
      </c>
      <c r="I32" s="44">
        <v>2210</v>
      </c>
      <c r="J32" s="70">
        <f t="shared" si="60"/>
        <v>3520</v>
      </c>
      <c r="K32" s="75"/>
      <c r="L32" s="75"/>
      <c r="M32" s="76">
        <f t="shared" si="72"/>
        <v>3520</v>
      </c>
      <c r="O32" s="73" t="s">
        <v>147</v>
      </c>
      <c r="P32" s="44">
        <v>2210</v>
      </c>
      <c r="Q32" s="70">
        <f t="shared" si="61"/>
        <v>3520</v>
      </c>
      <c r="R32" s="75"/>
      <c r="S32" s="131"/>
      <c r="T32" s="76">
        <f t="shared" si="73"/>
        <v>3520</v>
      </c>
      <c r="V32" s="73" t="s">
        <v>147</v>
      </c>
      <c r="W32" s="44">
        <v>2210</v>
      </c>
      <c r="X32" s="70">
        <f t="shared" si="62"/>
        <v>3520</v>
      </c>
      <c r="Y32" s="75"/>
      <c r="Z32" s="75"/>
      <c r="AA32" s="76">
        <f t="shared" si="74"/>
        <v>3520</v>
      </c>
      <c r="AC32" s="73" t="s">
        <v>147</v>
      </c>
      <c r="AD32" s="44">
        <v>2210</v>
      </c>
      <c r="AE32" s="70">
        <f t="shared" si="63"/>
        <v>3520</v>
      </c>
      <c r="AF32" s="75"/>
      <c r="AG32" s="75"/>
      <c r="AH32" s="76">
        <f t="shared" si="75"/>
        <v>3520</v>
      </c>
      <c r="AJ32" s="73" t="s">
        <v>147</v>
      </c>
      <c r="AK32" s="44">
        <v>2210</v>
      </c>
      <c r="AL32" s="70">
        <f t="shared" si="64"/>
        <v>3520</v>
      </c>
      <c r="AM32" s="75"/>
      <c r="AN32" s="75"/>
      <c r="AO32" s="76">
        <f t="shared" si="76"/>
        <v>3520</v>
      </c>
      <c r="AQ32" s="73" t="s">
        <v>147</v>
      </c>
      <c r="AR32" s="44">
        <v>2210</v>
      </c>
      <c r="AS32" s="70">
        <f t="shared" si="65"/>
        <v>3520</v>
      </c>
      <c r="AT32" s="75"/>
      <c r="AU32" s="75"/>
      <c r="AV32" s="76">
        <f t="shared" si="77"/>
        <v>3520</v>
      </c>
      <c r="AX32" s="73" t="s">
        <v>147</v>
      </c>
      <c r="AY32" s="44">
        <v>2210</v>
      </c>
      <c r="AZ32" s="70">
        <f t="shared" si="66"/>
        <v>3520</v>
      </c>
      <c r="BA32" s="75"/>
      <c r="BB32" s="75"/>
      <c r="BC32" s="76">
        <f t="shared" si="78"/>
        <v>3520</v>
      </c>
      <c r="BD32" s="66"/>
      <c r="BE32" s="73" t="s">
        <v>147</v>
      </c>
      <c r="BF32" s="44">
        <v>2210</v>
      </c>
      <c r="BG32" s="70">
        <f t="shared" si="67"/>
        <v>3520</v>
      </c>
      <c r="BH32" s="75"/>
      <c r="BI32" s="75"/>
      <c r="BJ32" s="76">
        <f t="shared" si="79"/>
        <v>3520</v>
      </c>
      <c r="BL32" s="73" t="s">
        <v>147</v>
      </c>
      <c r="BM32" s="44">
        <v>2210</v>
      </c>
      <c r="BN32" s="70">
        <f t="shared" si="68"/>
        <v>3520</v>
      </c>
      <c r="BO32" s="75"/>
      <c r="BP32" s="75"/>
      <c r="BQ32" s="76">
        <f t="shared" si="80"/>
        <v>3520</v>
      </c>
      <c r="BS32" s="73" t="s">
        <v>147</v>
      </c>
      <c r="BT32" s="44">
        <v>2210</v>
      </c>
      <c r="BU32" s="70">
        <f t="shared" si="69"/>
        <v>3520</v>
      </c>
      <c r="BV32" s="75"/>
      <c r="BW32" s="75"/>
      <c r="BX32" s="76">
        <f t="shared" si="81"/>
        <v>3520</v>
      </c>
      <c r="BZ32" s="73" t="s">
        <v>147</v>
      </c>
      <c r="CA32" s="44">
        <v>2210</v>
      </c>
      <c r="CB32" s="70">
        <f t="shared" si="70"/>
        <v>3520</v>
      </c>
      <c r="CC32" s="75"/>
      <c r="CD32" s="75"/>
      <c r="CE32" s="76">
        <f t="shared" si="82"/>
        <v>3520</v>
      </c>
    </row>
    <row r="33" spans="1:83" s="66" customFormat="1" ht="15.75" thickBot="1">
      <c r="A33" s="77" t="s">
        <v>32</v>
      </c>
      <c r="B33" s="78">
        <v>2220</v>
      </c>
      <c r="C33" s="79"/>
      <c r="D33" s="79"/>
      <c r="E33" s="79"/>
      <c r="F33" s="76">
        <f t="shared" si="71"/>
        <v>0</v>
      </c>
      <c r="H33" s="77" t="s">
        <v>32</v>
      </c>
      <c r="I33" s="78">
        <v>2220</v>
      </c>
      <c r="J33" s="70">
        <f t="shared" si="60"/>
        <v>0</v>
      </c>
      <c r="K33" s="79"/>
      <c r="L33" s="79"/>
      <c r="M33" s="76">
        <f t="shared" si="72"/>
        <v>0</v>
      </c>
      <c r="O33" s="77" t="s">
        <v>32</v>
      </c>
      <c r="P33" s="78">
        <v>2220</v>
      </c>
      <c r="Q33" s="70">
        <f t="shared" si="61"/>
        <v>0</v>
      </c>
      <c r="R33" s="79"/>
      <c r="S33" s="131"/>
      <c r="T33" s="76">
        <f t="shared" si="73"/>
        <v>0</v>
      </c>
      <c r="V33" s="77" t="s">
        <v>32</v>
      </c>
      <c r="W33" s="78">
        <v>2220</v>
      </c>
      <c r="X33" s="70">
        <f t="shared" si="62"/>
        <v>0</v>
      </c>
      <c r="Y33" s="79"/>
      <c r="Z33" s="79"/>
      <c r="AA33" s="76">
        <f t="shared" si="74"/>
        <v>0</v>
      </c>
      <c r="AC33" s="77" t="s">
        <v>32</v>
      </c>
      <c r="AD33" s="78">
        <v>2220</v>
      </c>
      <c r="AE33" s="70">
        <f t="shared" si="63"/>
        <v>0</v>
      </c>
      <c r="AF33" s="79"/>
      <c r="AG33" s="79"/>
      <c r="AH33" s="76">
        <f t="shared" si="75"/>
        <v>0</v>
      </c>
      <c r="AJ33" s="77" t="s">
        <v>32</v>
      </c>
      <c r="AK33" s="78">
        <v>2220</v>
      </c>
      <c r="AL33" s="70">
        <f t="shared" si="64"/>
        <v>0</v>
      </c>
      <c r="AM33" s="79"/>
      <c r="AN33" s="79"/>
      <c r="AO33" s="76">
        <f t="shared" si="76"/>
        <v>0</v>
      </c>
      <c r="AQ33" s="77" t="s">
        <v>32</v>
      </c>
      <c r="AR33" s="78">
        <v>2220</v>
      </c>
      <c r="AS33" s="70">
        <f t="shared" si="65"/>
        <v>0</v>
      </c>
      <c r="AT33" s="79"/>
      <c r="AU33" s="79"/>
      <c r="AV33" s="76">
        <f t="shared" si="77"/>
        <v>0</v>
      </c>
      <c r="AX33" s="77" t="s">
        <v>32</v>
      </c>
      <c r="AY33" s="78">
        <v>2220</v>
      </c>
      <c r="AZ33" s="70">
        <f t="shared" si="66"/>
        <v>0</v>
      </c>
      <c r="BA33" s="79"/>
      <c r="BB33" s="79"/>
      <c r="BC33" s="76">
        <f t="shared" si="78"/>
        <v>0</v>
      </c>
      <c r="BE33" s="77" t="s">
        <v>32</v>
      </c>
      <c r="BF33" s="78">
        <v>2220</v>
      </c>
      <c r="BG33" s="70">
        <f t="shared" si="67"/>
        <v>0</v>
      </c>
      <c r="BH33" s="79"/>
      <c r="BI33" s="79"/>
      <c r="BJ33" s="76">
        <f t="shared" si="79"/>
        <v>0</v>
      </c>
      <c r="BL33" s="77" t="s">
        <v>32</v>
      </c>
      <c r="BM33" s="78">
        <v>2220</v>
      </c>
      <c r="BN33" s="70">
        <f t="shared" si="68"/>
        <v>0</v>
      </c>
      <c r="BO33" s="79"/>
      <c r="BP33" s="79"/>
      <c r="BQ33" s="76">
        <f t="shared" si="80"/>
        <v>0</v>
      </c>
      <c r="BS33" s="77" t="s">
        <v>32</v>
      </c>
      <c r="BT33" s="78">
        <v>2220</v>
      </c>
      <c r="BU33" s="70">
        <f t="shared" si="69"/>
        <v>0</v>
      </c>
      <c r="BV33" s="79"/>
      <c r="BW33" s="79"/>
      <c r="BX33" s="76">
        <f t="shared" si="81"/>
        <v>0</v>
      </c>
      <c r="BZ33" s="77" t="s">
        <v>32</v>
      </c>
      <c r="CA33" s="78">
        <v>2220</v>
      </c>
      <c r="CB33" s="70">
        <f t="shared" si="70"/>
        <v>0</v>
      </c>
      <c r="CC33" s="79"/>
      <c r="CD33" s="79"/>
      <c r="CE33" s="76">
        <f t="shared" si="82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SUM(C35:C54)</f>
        <v>64229</v>
      </c>
      <c r="D34" s="47">
        <f t="shared" ref="D34:E34" si="83">SUM(D35:D54)</f>
        <v>0</v>
      </c>
      <c r="E34" s="120">
        <f t="shared" si="83"/>
        <v>850</v>
      </c>
      <c r="F34" s="47">
        <f t="shared" ref="F34" si="84">C34+D34-E34</f>
        <v>63379</v>
      </c>
      <c r="H34" s="29" t="s">
        <v>33</v>
      </c>
      <c r="I34" s="30">
        <v>2240</v>
      </c>
      <c r="J34" s="47">
        <f>SUM(J35:J54)</f>
        <v>63379</v>
      </c>
      <c r="K34" s="47">
        <f t="shared" ref="K34:L34" si="85">SUM(K35:K54)</f>
        <v>0</v>
      </c>
      <c r="L34" s="120">
        <f t="shared" si="85"/>
        <v>3392.15</v>
      </c>
      <c r="M34" s="47">
        <f t="shared" ref="M34" si="86">J34+K34-L34</f>
        <v>59986.85</v>
      </c>
      <c r="O34" s="29" t="s">
        <v>33</v>
      </c>
      <c r="P34" s="30">
        <v>2240</v>
      </c>
      <c r="Q34" s="47">
        <f>SUM(Q35:Q54)</f>
        <v>59986.85</v>
      </c>
      <c r="R34" s="47">
        <f t="shared" ref="R34:S34" si="87">SUM(R35:R54)</f>
        <v>0</v>
      </c>
      <c r="S34" s="120">
        <f t="shared" si="87"/>
        <v>2688.45</v>
      </c>
      <c r="T34" s="47">
        <f t="shared" ref="T34" si="88">Q34+R34-S34</f>
        <v>57298.400000000001</v>
      </c>
      <c r="V34" s="29" t="s">
        <v>33</v>
      </c>
      <c r="W34" s="30">
        <v>2240</v>
      </c>
      <c r="X34" s="47">
        <f>SUM(X35:X54)</f>
        <v>57298.399999999994</v>
      </c>
      <c r="Y34" s="47">
        <f t="shared" ref="Y34:Z34" si="89">SUM(Y35:Y54)</f>
        <v>0</v>
      </c>
      <c r="Z34" s="120">
        <f t="shared" si="89"/>
        <v>4007.15</v>
      </c>
      <c r="AA34" s="47">
        <f t="shared" ref="AA34" si="90">X34+Y34-Z34</f>
        <v>53291.249999999993</v>
      </c>
      <c r="AC34" s="29" t="s">
        <v>33</v>
      </c>
      <c r="AD34" s="30">
        <v>2240</v>
      </c>
      <c r="AE34" s="47">
        <f>SUM(AE35:AE54)</f>
        <v>53291.25</v>
      </c>
      <c r="AF34" s="47">
        <f t="shared" ref="AF34:AG34" si="91">SUM(AF35:AF54)</f>
        <v>0</v>
      </c>
      <c r="AG34" s="120">
        <f t="shared" si="91"/>
        <v>4315.1499999999996</v>
      </c>
      <c r="AH34" s="47">
        <f t="shared" ref="AH34" si="92">AE34+AF34-AG34</f>
        <v>48976.1</v>
      </c>
      <c r="AJ34" s="29" t="s">
        <v>33</v>
      </c>
      <c r="AK34" s="30">
        <v>2240</v>
      </c>
      <c r="AL34" s="47">
        <f>SUM(AL35:AL54)</f>
        <v>48976.1</v>
      </c>
      <c r="AM34" s="47">
        <f t="shared" ref="AM34:AN34" si="93">SUM(AM35:AM54)</f>
        <v>0</v>
      </c>
      <c r="AN34" s="120">
        <f t="shared" si="93"/>
        <v>0</v>
      </c>
      <c r="AO34" s="47">
        <f t="shared" ref="AO34" si="94">AL34+AM34-AN34</f>
        <v>48976.1</v>
      </c>
      <c r="AQ34" s="29" t="s">
        <v>33</v>
      </c>
      <c r="AR34" s="30">
        <v>2240</v>
      </c>
      <c r="AS34" s="47">
        <f>SUM(AS35:AS54)</f>
        <v>48976.1</v>
      </c>
      <c r="AT34" s="47">
        <f t="shared" ref="AT34:AU34" si="95">SUM(AT35:AT54)</f>
        <v>0</v>
      </c>
      <c r="AU34" s="120">
        <f t="shared" si="95"/>
        <v>11397.85</v>
      </c>
      <c r="AV34" s="47">
        <f t="shared" ref="AV34" si="96">AS34+AT34-AU34</f>
        <v>37578.25</v>
      </c>
      <c r="AX34" s="29" t="s">
        <v>33</v>
      </c>
      <c r="AY34" s="30">
        <v>2240</v>
      </c>
      <c r="AZ34" s="47">
        <f>SUM(AZ35:AZ54)</f>
        <v>37578.25</v>
      </c>
      <c r="BA34" s="47">
        <f t="shared" ref="BA34:BB34" si="97">SUM(BA35:BA54)</f>
        <v>150000</v>
      </c>
      <c r="BB34" s="47">
        <f t="shared" si="97"/>
        <v>0</v>
      </c>
      <c r="BC34" s="47">
        <f t="shared" ref="BC34" si="98">AZ34+BA34-BB34</f>
        <v>187578.25</v>
      </c>
      <c r="BE34" s="29" t="s">
        <v>33</v>
      </c>
      <c r="BF34" s="30">
        <v>2240</v>
      </c>
      <c r="BG34" s="47">
        <f>SUM(BG35:BG54)</f>
        <v>187578.25</v>
      </c>
      <c r="BH34" s="47">
        <f t="shared" ref="BH34:BI34" si="99">SUM(BH35:BH54)</f>
        <v>0</v>
      </c>
      <c r="BI34" s="47">
        <f t="shared" si="99"/>
        <v>0</v>
      </c>
      <c r="BJ34" s="47">
        <f t="shared" ref="BJ34" si="100">BG34+BH34-BI34</f>
        <v>187578.25</v>
      </c>
      <c r="BL34" s="29" t="s">
        <v>33</v>
      </c>
      <c r="BM34" s="30">
        <v>2240</v>
      </c>
      <c r="BN34" s="47">
        <f>SUM(BN35:BN54)</f>
        <v>187578.25</v>
      </c>
      <c r="BO34" s="47">
        <f t="shared" ref="BO34:BP34" si="101">SUM(BO35:BO54)</f>
        <v>0</v>
      </c>
      <c r="BP34" s="47">
        <f t="shared" si="101"/>
        <v>0</v>
      </c>
      <c r="BQ34" s="47">
        <f t="shared" ref="BQ34" si="102">BN34+BO34-BP34</f>
        <v>187578.25</v>
      </c>
      <c r="BS34" s="29" t="s">
        <v>33</v>
      </c>
      <c r="BT34" s="30">
        <v>2240</v>
      </c>
      <c r="BU34" s="47">
        <f>SUM(BU35:BU54)</f>
        <v>187578.25</v>
      </c>
      <c r="BV34" s="47">
        <f t="shared" ref="BV34:BW34" si="103">SUM(BV35:BV54)</f>
        <v>0</v>
      </c>
      <c r="BW34" s="47">
        <f t="shared" si="103"/>
        <v>0</v>
      </c>
      <c r="BX34" s="47">
        <f t="shared" ref="BX34" si="104">BU34+BV34-BW34</f>
        <v>187578.25</v>
      </c>
      <c r="BZ34" s="29" t="s">
        <v>33</v>
      </c>
      <c r="CA34" s="30">
        <v>2240</v>
      </c>
      <c r="CB34" s="47">
        <f>SUM(CB35:CB54)</f>
        <v>187578.25</v>
      </c>
      <c r="CC34" s="47">
        <f t="shared" ref="CC34:CD34" si="105">SUM(CC35:CC54)</f>
        <v>0</v>
      </c>
      <c r="CD34" s="47">
        <f t="shared" si="105"/>
        <v>0</v>
      </c>
      <c r="CE34" s="47">
        <f t="shared" ref="CE34" si="106">CB34+CC34-CD34</f>
        <v>187578.25</v>
      </c>
    </row>
    <row r="35" spans="1:83" s="66" customFormat="1" ht="15.75" thickBot="1">
      <c r="A35" s="80" t="s">
        <v>133</v>
      </c>
      <c r="B35" s="81">
        <v>2240</v>
      </c>
      <c r="C35" s="82">
        <v>2898</v>
      </c>
      <c r="D35" s="82"/>
      <c r="E35" s="128"/>
      <c r="F35" s="71">
        <f>C35+D35-E35</f>
        <v>2898</v>
      </c>
      <c r="H35" s="80" t="s">
        <v>133</v>
      </c>
      <c r="I35" s="81">
        <v>2240</v>
      </c>
      <c r="J35" s="70">
        <f t="shared" si="60"/>
        <v>2898</v>
      </c>
      <c r="K35" s="82"/>
      <c r="L35" s="128"/>
      <c r="M35" s="71">
        <f>J35+K35-L35</f>
        <v>2898</v>
      </c>
      <c r="O35" s="80" t="s">
        <v>133</v>
      </c>
      <c r="P35" s="81">
        <v>2240</v>
      </c>
      <c r="Q35" s="70">
        <f t="shared" si="61"/>
        <v>2898</v>
      </c>
      <c r="R35" s="82"/>
      <c r="S35" s="128"/>
      <c r="T35" s="71">
        <f>Q35+R35-S35</f>
        <v>2898</v>
      </c>
      <c r="V35" s="80" t="s">
        <v>133</v>
      </c>
      <c r="W35" s="81">
        <v>2240</v>
      </c>
      <c r="X35" s="70">
        <f t="shared" si="62"/>
        <v>2898</v>
      </c>
      <c r="Y35" s="82"/>
      <c r="Z35" s="128"/>
      <c r="AA35" s="71">
        <f>X35+Y35-Z35</f>
        <v>2898</v>
      </c>
      <c r="AC35" s="80" t="s">
        <v>133</v>
      </c>
      <c r="AD35" s="81">
        <v>2240</v>
      </c>
      <c r="AE35" s="70">
        <f t="shared" si="63"/>
        <v>2898</v>
      </c>
      <c r="AF35" s="82"/>
      <c r="AG35" s="128">
        <v>2898</v>
      </c>
      <c r="AH35" s="71">
        <f>AE35+AF35-AG35</f>
        <v>0</v>
      </c>
      <c r="AJ35" s="80" t="s">
        <v>133</v>
      </c>
      <c r="AK35" s="81">
        <v>2240</v>
      </c>
      <c r="AL35" s="70">
        <f t="shared" si="64"/>
        <v>0</v>
      </c>
      <c r="AM35" s="82"/>
      <c r="AN35" s="128"/>
      <c r="AO35" s="71">
        <f>AL35+AM35-AN35</f>
        <v>0</v>
      </c>
      <c r="AQ35" s="80" t="s">
        <v>133</v>
      </c>
      <c r="AR35" s="81">
        <v>2240</v>
      </c>
      <c r="AS35" s="70">
        <f t="shared" si="65"/>
        <v>0</v>
      </c>
      <c r="AT35" s="82"/>
      <c r="AU35" s="128"/>
      <c r="AV35" s="71">
        <f>AS35+AT35-AU35</f>
        <v>0</v>
      </c>
      <c r="AX35" s="80" t="s">
        <v>133</v>
      </c>
      <c r="AY35" s="81">
        <v>2240</v>
      </c>
      <c r="AZ35" s="70">
        <f t="shared" si="66"/>
        <v>0</v>
      </c>
      <c r="BA35" s="82"/>
      <c r="BB35" s="82"/>
      <c r="BC35" s="71">
        <f>AZ35+BA35-BB35</f>
        <v>0</v>
      </c>
      <c r="BE35" s="80" t="s">
        <v>133</v>
      </c>
      <c r="BF35" s="81">
        <v>2240</v>
      </c>
      <c r="BG35" s="70">
        <f t="shared" si="67"/>
        <v>0</v>
      </c>
      <c r="BH35" s="82"/>
      <c r="BI35" s="82"/>
      <c r="BJ35" s="71">
        <f>BG35+BH35-BI35</f>
        <v>0</v>
      </c>
      <c r="BL35" s="80" t="s">
        <v>133</v>
      </c>
      <c r="BM35" s="81">
        <v>2240</v>
      </c>
      <c r="BN35" s="70">
        <f t="shared" si="68"/>
        <v>0</v>
      </c>
      <c r="BO35" s="82"/>
      <c r="BP35" s="82"/>
      <c r="BQ35" s="71">
        <f>BN35+BO35-BP35</f>
        <v>0</v>
      </c>
      <c r="BS35" s="80" t="s">
        <v>133</v>
      </c>
      <c r="BT35" s="81">
        <v>2240</v>
      </c>
      <c r="BU35" s="70">
        <f t="shared" si="69"/>
        <v>0</v>
      </c>
      <c r="BV35" s="82"/>
      <c r="BW35" s="82"/>
      <c r="BX35" s="71">
        <f>BU35+BV35-BW35</f>
        <v>0</v>
      </c>
      <c r="BZ35" s="80" t="s">
        <v>133</v>
      </c>
      <c r="CA35" s="81">
        <v>2240</v>
      </c>
      <c r="CB35" s="70">
        <f t="shared" si="70"/>
        <v>0</v>
      </c>
      <c r="CC35" s="82"/>
      <c r="CD35" s="82"/>
      <c r="CE35" s="71">
        <f>CB35+CC35-CD35</f>
        <v>0</v>
      </c>
    </row>
    <row r="36" spans="1:83" s="66" customFormat="1" ht="15.75" thickBot="1">
      <c r="A36" s="83" t="s">
        <v>132</v>
      </c>
      <c r="B36" s="84">
        <v>2240</v>
      </c>
      <c r="C36" s="82">
        <v>975</v>
      </c>
      <c r="D36" s="82"/>
      <c r="E36" s="128"/>
      <c r="F36" s="71">
        <f t="shared" ref="F36:F54" si="107">C36+D36-E36</f>
        <v>975</v>
      </c>
      <c r="H36" s="83" t="s">
        <v>132</v>
      </c>
      <c r="I36" s="84">
        <v>2240</v>
      </c>
      <c r="J36" s="70">
        <f t="shared" si="60"/>
        <v>975</v>
      </c>
      <c r="K36" s="82"/>
      <c r="L36" s="128"/>
      <c r="M36" s="71">
        <f t="shared" ref="M36:M54" si="108">J36+K36-L36</f>
        <v>975</v>
      </c>
      <c r="O36" s="83" t="s">
        <v>132</v>
      </c>
      <c r="P36" s="84">
        <v>2240</v>
      </c>
      <c r="Q36" s="70">
        <f t="shared" si="61"/>
        <v>975</v>
      </c>
      <c r="R36" s="82"/>
      <c r="S36" s="128">
        <v>763</v>
      </c>
      <c r="T36" s="71">
        <f t="shared" ref="T36:T54" si="109">Q36+R36-S36</f>
        <v>212</v>
      </c>
      <c r="V36" s="83" t="s">
        <v>132</v>
      </c>
      <c r="W36" s="84">
        <v>2240</v>
      </c>
      <c r="X36" s="70">
        <f t="shared" si="62"/>
        <v>212</v>
      </c>
      <c r="Y36" s="82"/>
      <c r="Z36" s="128"/>
      <c r="AA36" s="71">
        <f t="shared" ref="AA36:AA54" si="110">X36+Y36-Z36</f>
        <v>212</v>
      </c>
      <c r="AC36" s="83" t="s">
        <v>132</v>
      </c>
      <c r="AD36" s="84">
        <v>2240</v>
      </c>
      <c r="AE36" s="70">
        <f t="shared" si="63"/>
        <v>212</v>
      </c>
      <c r="AF36" s="82"/>
      <c r="AG36" s="128"/>
      <c r="AH36" s="71">
        <f t="shared" ref="AH36:AH54" si="111">AE36+AF36-AG36</f>
        <v>212</v>
      </c>
      <c r="AJ36" s="83" t="s">
        <v>132</v>
      </c>
      <c r="AK36" s="84">
        <v>2240</v>
      </c>
      <c r="AL36" s="70">
        <f t="shared" si="64"/>
        <v>212</v>
      </c>
      <c r="AM36" s="82"/>
      <c r="AN36" s="128"/>
      <c r="AO36" s="71">
        <f t="shared" ref="AO36:AO54" si="112">AL36+AM36-AN36</f>
        <v>212</v>
      </c>
      <c r="AQ36" s="83" t="s">
        <v>132</v>
      </c>
      <c r="AR36" s="84">
        <v>2240</v>
      </c>
      <c r="AS36" s="70">
        <f t="shared" si="65"/>
        <v>212</v>
      </c>
      <c r="AT36" s="82"/>
      <c r="AU36" s="128"/>
      <c r="AV36" s="71">
        <f t="shared" ref="AV36:AV54" si="113">AS36+AT36-AU36</f>
        <v>212</v>
      </c>
      <c r="AX36" s="83" t="s">
        <v>132</v>
      </c>
      <c r="AY36" s="84">
        <v>2240</v>
      </c>
      <c r="AZ36" s="70">
        <f t="shared" si="66"/>
        <v>212</v>
      </c>
      <c r="BA36" s="82"/>
      <c r="BB36" s="82"/>
      <c r="BC36" s="71">
        <f t="shared" ref="BC36:BC54" si="114">AZ36+BA36-BB36</f>
        <v>212</v>
      </c>
      <c r="BE36" s="83" t="s">
        <v>132</v>
      </c>
      <c r="BF36" s="84">
        <v>2240</v>
      </c>
      <c r="BG36" s="70">
        <f t="shared" si="67"/>
        <v>212</v>
      </c>
      <c r="BH36" s="82"/>
      <c r="BI36" s="82"/>
      <c r="BJ36" s="71">
        <f t="shared" ref="BJ36:BJ54" si="115">BG36+BH36-BI36</f>
        <v>212</v>
      </c>
      <c r="BL36" s="83" t="s">
        <v>132</v>
      </c>
      <c r="BM36" s="84">
        <v>2240</v>
      </c>
      <c r="BN36" s="70">
        <f t="shared" si="68"/>
        <v>212</v>
      </c>
      <c r="BO36" s="82"/>
      <c r="BP36" s="82"/>
      <c r="BQ36" s="71">
        <f t="shared" ref="BQ36:BQ54" si="116">BN36+BO36-BP36</f>
        <v>212</v>
      </c>
      <c r="BS36" s="83" t="s">
        <v>132</v>
      </c>
      <c r="BT36" s="84">
        <v>2240</v>
      </c>
      <c r="BU36" s="70">
        <f t="shared" si="69"/>
        <v>212</v>
      </c>
      <c r="BV36" s="82"/>
      <c r="BW36" s="82"/>
      <c r="BX36" s="71">
        <f t="shared" ref="BX36:BX54" si="117">BU36+BV36-BW36</f>
        <v>212</v>
      </c>
      <c r="BZ36" s="83" t="s">
        <v>132</v>
      </c>
      <c r="CA36" s="84">
        <v>2240</v>
      </c>
      <c r="CB36" s="70">
        <f t="shared" si="70"/>
        <v>212</v>
      </c>
      <c r="CC36" s="82"/>
      <c r="CD36" s="82"/>
      <c r="CE36" s="71">
        <f t="shared" ref="CE36:CE54" si="118">CB36+CC36-CD36</f>
        <v>212</v>
      </c>
    </row>
    <row r="37" spans="1:83" s="66" customFormat="1" ht="15.75" thickBot="1">
      <c r="A37" s="80" t="s">
        <v>35</v>
      </c>
      <c r="B37" s="81">
        <v>2240</v>
      </c>
      <c r="C37" s="82">
        <v>7825</v>
      </c>
      <c r="D37" s="82"/>
      <c r="E37" s="128"/>
      <c r="F37" s="71">
        <f t="shared" si="107"/>
        <v>7825</v>
      </c>
      <c r="H37" s="80" t="s">
        <v>35</v>
      </c>
      <c r="I37" s="81">
        <v>2240</v>
      </c>
      <c r="J37" s="70">
        <f t="shared" si="60"/>
        <v>7825</v>
      </c>
      <c r="K37" s="82"/>
      <c r="L37" s="128"/>
      <c r="M37" s="71">
        <f t="shared" si="108"/>
        <v>7825</v>
      </c>
      <c r="O37" s="80" t="s">
        <v>35</v>
      </c>
      <c r="P37" s="81">
        <v>2240</v>
      </c>
      <c r="Q37" s="70">
        <f t="shared" si="61"/>
        <v>7825</v>
      </c>
      <c r="R37" s="82"/>
      <c r="S37" s="128"/>
      <c r="T37" s="71">
        <f t="shared" si="109"/>
        <v>7825</v>
      </c>
      <c r="V37" s="80" t="s">
        <v>35</v>
      </c>
      <c r="W37" s="81">
        <v>2240</v>
      </c>
      <c r="X37" s="70">
        <f t="shared" si="62"/>
        <v>7825</v>
      </c>
      <c r="Y37" s="82"/>
      <c r="Z37" s="128"/>
      <c r="AA37" s="71">
        <f t="shared" si="110"/>
        <v>7825</v>
      </c>
      <c r="AC37" s="80" t="s">
        <v>35</v>
      </c>
      <c r="AD37" s="81">
        <v>2240</v>
      </c>
      <c r="AE37" s="70">
        <f t="shared" si="63"/>
        <v>7825</v>
      </c>
      <c r="AF37" s="82"/>
      <c r="AG37" s="128"/>
      <c r="AH37" s="71">
        <f t="shared" si="111"/>
        <v>7825</v>
      </c>
      <c r="AJ37" s="80" t="s">
        <v>35</v>
      </c>
      <c r="AK37" s="81">
        <v>2240</v>
      </c>
      <c r="AL37" s="70">
        <f t="shared" si="64"/>
        <v>7825</v>
      </c>
      <c r="AM37" s="82"/>
      <c r="AN37" s="128"/>
      <c r="AO37" s="71">
        <f t="shared" si="112"/>
        <v>7825</v>
      </c>
      <c r="AQ37" s="80" t="s">
        <v>35</v>
      </c>
      <c r="AR37" s="81">
        <v>2240</v>
      </c>
      <c r="AS37" s="70">
        <f t="shared" si="65"/>
        <v>7825</v>
      </c>
      <c r="AT37" s="82"/>
      <c r="AU37" s="128"/>
      <c r="AV37" s="71">
        <f t="shared" si="113"/>
        <v>7825</v>
      </c>
      <c r="AX37" s="80" t="s">
        <v>35</v>
      </c>
      <c r="AY37" s="81">
        <v>2240</v>
      </c>
      <c r="AZ37" s="70">
        <f t="shared" si="66"/>
        <v>7825</v>
      </c>
      <c r="BA37" s="82"/>
      <c r="BB37" s="82"/>
      <c r="BC37" s="71">
        <f t="shared" si="114"/>
        <v>7825</v>
      </c>
      <c r="BE37" s="80" t="s">
        <v>35</v>
      </c>
      <c r="BF37" s="81">
        <v>2240</v>
      </c>
      <c r="BG37" s="70">
        <f t="shared" si="67"/>
        <v>7825</v>
      </c>
      <c r="BH37" s="82"/>
      <c r="BI37" s="82"/>
      <c r="BJ37" s="71">
        <f t="shared" si="115"/>
        <v>7825</v>
      </c>
      <c r="BL37" s="80" t="s">
        <v>35</v>
      </c>
      <c r="BM37" s="81">
        <v>2240</v>
      </c>
      <c r="BN37" s="70">
        <f t="shared" si="68"/>
        <v>7825</v>
      </c>
      <c r="BO37" s="82"/>
      <c r="BP37" s="82"/>
      <c r="BQ37" s="71">
        <f t="shared" si="116"/>
        <v>7825</v>
      </c>
      <c r="BS37" s="80" t="s">
        <v>35</v>
      </c>
      <c r="BT37" s="81">
        <v>2240</v>
      </c>
      <c r="BU37" s="70">
        <f t="shared" si="69"/>
        <v>7825</v>
      </c>
      <c r="BV37" s="82"/>
      <c r="BW37" s="82"/>
      <c r="BX37" s="71">
        <f t="shared" si="117"/>
        <v>7825</v>
      </c>
      <c r="BZ37" s="80" t="s">
        <v>35</v>
      </c>
      <c r="CA37" s="81">
        <v>2240</v>
      </c>
      <c r="CB37" s="70">
        <f t="shared" si="70"/>
        <v>7825</v>
      </c>
      <c r="CC37" s="82"/>
      <c r="CD37" s="82"/>
      <c r="CE37" s="71">
        <f t="shared" si="118"/>
        <v>7825</v>
      </c>
    </row>
    <row r="38" spans="1:83" s="66" customFormat="1" ht="15.75" thickBot="1">
      <c r="A38" s="83" t="s">
        <v>125</v>
      </c>
      <c r="B38" s="84">
        <v>2240</v>
      </c>
      <c r="C38" s="82">
        <v>1505</v>
      </c>
      <c r="D38" s="82"/>
      <c r="E38" s="128"/>
      <c r="F38" s="71">
        <f t="shared" si="107"/>
        <v>1505</v>
      </c>
      <c r="H38" s="83" t="s">
        <v>125</v>
      </c>
      <c r="I38" s="84">
        <v>2240</v>
      </c>
      <c r="J38" s="70">
        <f t="shared" si="60"/>
        <v>1505</v>
      </c>
      <c r="K38" s="82"/>
      <c r="L38" s="128">
        <v>1505</v>
      </c>
      <c r="M38" s="71">
        <f t="shared" si="108"/>
        <v>0</v>
      </c>
      <c r="O38" s="83" t="s">
        <v>125</v>
      </c>
      <c r="P38" s="84">
        <v>2240</v>
      </c>
      <c r="Q38" s="70">
        <f t="shared" si="61"/>
        <v>0</v>
      </c>
      <c r="R38" s="82"/>
      <c r="S38" s="128"/>
      <c r="T38" s="71">
        <f t="shared" si="109"/>
        <v>0</v>
      </c>
      <c r="V38" s="83" t="s">
        <v>125</v>
      </c>
      <c r="W38" s="84">
        <v>2240</v>
      </c>
      <c r="X38" s="70">
        <f t="shared" si="62"/>
        <v>0</v>
      </c>
      <c r="Y38" s="82"/>
      <c r="Z38" s="128"/>
      <c r="AA38" s="71">
        <f t="shared" si="110"/>
        <v>0</v>
      </c>
      <c r="AC38" s="83" t="s">
        <v>125</v>
      </c>
      <c r="AD38" s="84">
        <v>2240</v>
      </c>
      <c r="AE38" s="70">
        <f t="shared" si="63"/>
        <v>0</v>
      </c>
      <c r="AF38" s="82"/>
      <c r="AG38" s="128"/>
      <c r="AH38" s="71">
        <f t="shared" si="111"/>
        <v>0</v>
      </c>
      <c r="AJ38" s="83" t="s">
        <v>125</v>
      </c>
      <c r="AK38" s="84">
        <v>2240</v>
      </c>
      <c r="AL38" s="70">
        <f t="shared" si="64"/>
        <v>0</v>
      </c>
      <c r="AM38" s="82"/>
      <c r="AN38" s="128"/>
      <c r="AO38" s="71">
        <f t="shared" si="112"/>
        <v>0</v>
      </c>
      <c r="AQ38" s="83" t="s">
        <v>125</v>
      </c>
      <c r="AR38" s="84">
        <v>2240</v>
      </c>
      <c r="AS38" s="70">
        <f t="shared" si="65"/>
        <v>0</v>
      </c>
      <c r="AT38" s="82"/>
      <c r="AU38" s="128"/>
      <c r="AV38" s="71">
        <f t="shared" si="113"/>
        <v>0</v>
      </c>
      <c r="AX38" s="83" t="s">
        <v>125</v>
      </c>
      <c r="AY38" s="84">
        <v>2240</v>
      </c>
      <c r="AZ38" s="70">
        <f t="shared" si="66"/>
        <v>0</v>
      </c>
      <c r="BA38" s="82"/>
      <c r="BB38" s="82"/>
      <c r="BC38" s="71">
        <f t="shared" si="114"/>
        <v>0</v>
      </c>
      <c r="BE38" s="83" t="s">
        <v>125</v>
      </c>
      <c r="BF38" s="84">
        <v>2240</v>
      </c>
      <c r="BG38" s="70">
        <f t="shared" si="67"/>
        <v>0</v>
      </c>
      <c r="BH38" s="82"/>
      <c r="BI38" s="82"/>
      <c r="BJ38" s="71">
        <f t="shared" si="115"/>
        <v>0</v>
      </c>
      <c r="BL38" s="83" t="s">
        <v>125</v>
      </c>
      <c r="BM38" s="84">
        <v>2240</v>
      </c>
      <c r="BN38" s="70">
        <f t="shared" si="68"/>
        <v>0</v>
      </c>
      <c r="BO38" s="82"/>
      <c r="BP38" s="82"/>
      <c r="BQ38" s="71">
        <f t="shared" si="116"/>
        <v>0</v>
      </c>
      <c r="BS38" s="83" t="s">
        <v>125</v>
      </c>
      <c r="BT38" s="84">
        <v>2240</v>
      </c>
      <c r="BU38" s="70">
        <f t="shared" si="69"/>
        <v>0</v>
      </c>
      <c r="BV38" s="82"/>
      <c r="BW38" s="82"/>
      <c r="BX38" s="71">
        <f t="shared" si="117"/>
        <v>0</v>
      </c>
      <c r="BZ38" s="83" t="s">
        <v>125</v>
      </c>
      <c r="CA38" s="84">
        <v>2240</v>
      </c>
      <c r="CB38" s="70">
        <f t="shared" si="70"/>
        <v>0</v>
      </c>
      <c r="CC38" s="82"/>
      <c r="CD38" s="82"/>
      <c r="CE38" s="71">
        <f t="shared" si="118"/>
        <v>0</v>
      </c>
    </row>
    <row r="39" spans="1:83" s="66" customFormat="1" ht="15.75" thickBot="1">
      <c r="A39" s="83" t="s">
        <v>134</v>
      </c>
      <c r="B39" s="84">
        <v>2240</v>
      </c>
      <c r="C39" s="82">
        <v>1900</v>
      </c>
      <c r="D39" s="82"/>
      <c r="E39" s="128"/>
      <c r="F39" s="71">
        <f t="shared" si="107"/>
        <v>1900</v>
      </c>
      <c r="H39" s="83" t="s">
        <v>134</v>
      </c>
      <c r="I39" s="84">
        <v>2240</v>
      </c>
      <c r="J39" s="70">
        <f t="shared" si="60"/>
        <v>1900</v>
      </c>
      <c r="K39" s="82"/>
      <c r="L39" s="128"/>
      <c r="M39" s="71">
        <f t="shared" si="108"/>
        <v>1900</v>
      </c>
      <c r="O39" s="83" t="s">
        <v>134</v>
      </c>
      <c r="P39" s="84">
        <v>2240</v>
      </c>
      <c r="Q39" s="70">
        <f t="shared" si="61"/>
        <v>1900</v>
      </c>
      <c r="R39" s="82"/>
      <c r="S39" s="128"/>
      <c r="T39" s="71">
        <f t="shared" si="109"/>
        <v>1900</v>
      </c>
      <c r="V39" s="83" t="s">
        <v>134</v>
      </c>
      <c r="W39" s="84">
        <v>2240</v>
      </c>
      <c r="X39" s="70">
        <f t="shared" si="62"/>
        <v>1900</v>
      </c>
      <c r="Y39" s="82"/>
      <c r="Z39" s="128"/>
      <c r="AA39" s="71">
        <f t="shared" si="110"/>
        <v>1900</v>
      </c>
      <c r="AC39" s="83" t="s">
        <v>134</v>
      </c>
      <c r="AD39" s="84">
        <v>2240</v>
      </c>
      <c r="AE39" s="70">
        <f t="shared" si="63"/>
        <v>1900</v>
      </c>
      <c r="AF39" s="82"/>
      <c r="AG39" s="128"/>
      <c r="AH39" s="71">
        <f t="shared" si="111"/>
        <v>1900</v>
      </c>
      <c r="AJ39" s="83" t="s">
        <v>134</v>
      </c>
      <c r="AK39" s="84">
        <v>2240</v>
      </c>
      <c r="AL39" s="70">
        <f t="shared" si="64"/>
        <v>1900</v>
      </c>
      <c r="AM39" s="82"/>
      <c r="AN39" s="128"/>
      <c r="AO39" s="71">
        <f t="shared" si="112"/>
        <v>1900</v>
      </c>
      <c r="AQ39" s="83" t="s">
        <v>134</v>
      </c>
      <c r="AR39" s="84">
        <v>2240</v>
      </c>
      <c r="AS39" s="70">
        <f t="shared" si="65"/>
        <v>1900</v>
      </c>
      <c r="AT39" s="82"/>
      <c r="AU39" s="128"/>
      <c r="AV39" s="71">
        <f t="shared" si="113"/>
        <v>1900</v>
      </c>
      <c r="AX39" s="83" t="s">
        <v>134</v>
      </c>
      <c r="AY39" s="84">
        <v>2240</v>
      </c>
      <c r="AZ39" s="70">
        <f t="shared" si="66"/>
        <v>1900</v>
      </c>
      <c r="BA39" s="82"/>
      <c r="BB39" s="82"/>
      <c r="BC39" s="71">
        <f t="shared" si="114"/>
        <v>1900</v>
      </c>
      <c r="BE39" s="83" t="s">
        <v>134</v>
      </c>
      <c r="BF39" s="84">
        <v>2240</v>
      </c>
      <c r="BG39" s="70">
        <f t="shared" si="67"/>
        <v>1900</v>
      </c>
      <c r="BH39" s="82"/>
      <c r="BI39" s="82"/>
      <c r="BJ39" s="71">
        <f t="shared" si="115"/>
        <v>1900</v>
      </c>
      <c r="BL39" s="83" t="s">
        <v>134</v>
      </c>
      <c r="BM39" s="84">
        <v>2240</v>
      </c>
      <c r="BN39" s="70">
        <f t="shared" si="68"/>
        <v>1900</v>
      </c>
      <c r="BO39" s="82"/>
      <c r="BP39" s="82"/>
      <c r="BQ39" s="71">
        <f t="shared" si="116"/>
        <v>1900</v>
      </c>
      <c r="BS39" s="83" t="s">
        <v>134</v>
      </c>
      <c r="BT39" s="84">
        <v>2240</v>
      </c>
      <c r="BU39" s="70">
        <f t="shared" si="69"/>
        <v>1900</v>
      </c>
      <c r="BV39" s="82"/>
      <c r="BW39" s="82"/>
      <c r="BX39" s="71">
        <f t="shared" si="117"/>
        <v>1900</v>
      </c>
      <c r="BZ39" s="83" t="s">
        <v>134</v>
      </c>
      <c r="CA39" s="84">
        <v>2240</v>
      </c>
      <c r="CB39" s="70">
        <f t="shared" si="70"/>
        <v>1900</v>
      </c>
      <c r="CC39" s="82"/>
      <c r="CD39" s="82"/>
      <c r="CE39" s="71">
        <f t="shared" si="118"/>
        <v>1900</v>
      </c>
    </row>
    <row r="40" spans="1:83" s="66" customFormat="1" ht="15.75" thickBot="1">
      <c r="A40" s="83" t="s">
        <v>127</v>
      </c>
      <c r="B40" s="84">
        <v>2240</v>
      </c>
      <c r="C40" s="82">
        <v>1000</v>
      </c>
      <c r="D40" s="82"/>
      <c r="E40" s="128"/>
      <c r="F40" s="71">
        <f t="shared" si="107"/>
        <v>1000</v>
      </c>
      <c r="H40" s="83" t="s">
        <v>127</v>
      </c>
      <c r="I40" s="84">
        <v>2240</v>
      </c>
      <c r="J40" s="70">
        <f t="shared" si="60"/>
        <v>1000</v>
      </c>
      <c r="K40" s="82"/>
      <c r="L40" s="128"/>
      <c r="M40" s="71">
        <f t="shared" si="108"/>
        <v>1000</v>
      </c>
      <c r="O40" s="83" t="s">
        <v>127</v>
      </c>
      <c r="P40" s="84">
        <v>2240</v>
      </c>
      <c r="Q40" s="70">
        <f t="shared" si="61"/>
        <v>1000</v>
      </c>
      <c r="R40" s="82"/>
      <c r="S40" s="128"/>
      <c r="T40" s="71">
        <f t="shared" si="109"/>
        <v>1000</v>
      </c>
      <c r="V40" s="83" t="s">
        <v>127</v>
      </c>
      <c r="W40" s="84">
        <v>2240</v>
      </c>
      <c r="X40" s="70">
        <f t="shared" si="62"/>
        <v>1000</v>
      </c>
      <c r="Y40" s="82"/>
      <c r="Z40" s="128"/>
      <c r="AA40" s="71">
        <f t="shared" si="110"/>
        <v>1000</v>
      </c>
      <c r="AC40" s="83" t="s">
        <v>127</v>
      </c>
      <c r="AD40" s="84">
        <v>2240</v>
      </c>
      <c r="AE40" s="70">
        <f t="shared" si="63"/>
        <v>1000</v>
      </c>
      <c r="AF40" s="82"/>
      <c r="AG40" s="128"/>
      <c r="AH40" s="71">
        <f t="shared" si="111"/>
        <v>1000</v>
      </c>
      <c r="AJ40" s="83" t="s">
        <v>127</v>
      </c>
      <c r="AK40" s="84">
        <v>2240</v>
      </c>
      <c r="AL40" s="70">
        <f t="shared" si="64"/>
        <v>1000</v>
      </c>
      <c r="AM40" s="82"/>
      <c r="AN40" s="128"/>
      <c r="AO40" s="71">
        <f t="shared" si="112"/>
        <v>1000</v>
      </c>
      <c r="AQ40" s="83" t="s">
        <v>127</v>
      </c>
      <c r="AR40" s="84">
        <v>2240</v>
      </c>
      <c r="AS40" s="70">
        <f t="shared" si="65"/>
        <v>1000</v>
      </c>
      <c r="AT40" s="82"/>
      <c r="AU40" s="128"/>
      <c r="AV40" s="71">
        <f t="shared" si="113"/>
        <v>1000</v>
      </c>
      <c r="AX40" s="83" t="s">
        <v>127</v>
      </c>
      <c r="AY40" s="84">
        <v>2240</v>
      </c>
      <c r="AZ40" s="70">
        <f t="shared" si="66"/>
        <v>1000</v>
      </c>
      <c r="BA40" s="82"/>
      <c r="BB40" s="82"/>
      <c r="BC40" s="71">
        <f t="shared" si="114"/>
        <v>1000</v>
      </c>
      <c r="BE40" s="83" t="s">
        <v>127</v>
      </c>
      <c r="BF40" s="84">
        <v>2240</v>
      </c>
      <c r="BG40" s="70">
        <f t="shared" si="67"/>
        <v>1000</v>
      </c>
      <c r="BH40" s="82"/>
      <c r="BI40" s="82"/>
      <c r="BJ40" s="71">
        <f t="shared" si="115"/>
        <v>1000</v>
      </c>
      <c r="BL40" s="83" t="s">
        <v>127</v>
      </c>
      <c r="BM40" s="84">
        <v>2240</v>
      </c>
      <c r="BN40" s="70">
        <f t="shared" si="68"/>
        <v>1000</v>
      </c>
      <c r="BO40" s="82"/>
      <c r="BP40" s="82"/>
      <c r="BQ40" s="71">
        <f t="shared" si="116"/>
        <v>1000</v>
      </c>
      <c r="BS40" s="83" t="s">
        <v>127</v>
      </c>
      <c r="BT40" s="84">
        <v>2240</v>
      </c>
      <c r="BU40" s="70">
        <f t="shared" si="69"/>
        <v>1000</v>
      </c>
      <c r="BV40" s="82"/>
      <c r="BW40" s="82"/>
      <c r="BX40" s="71">
        <f t="shared" si="117"/>
        <v>1000</v>
      </c>
      <c r="BZ40" s="83" t="s">
        <v>127</v>
      </c>
      <c r="CA40" s="84">
        <v>2240</v>
      </c>
      <c r="CB40" s="70">
        <f t="shared" si="70"/>
        <v>1000</v>
      </c>
      <c r="CC40" s="82"/>
      <c r="CD40" s="82"/>
      <c r="CE40" s="71">
        <f t="shared" si="118"/>
        <v>1000</v>
      </c>
    </row>
    <row r="41" spans="1:83" s="66" customFormat="1" ht="15.75" thickBot="1">
      <c r="A41" s="83" t="s">
        <v>128</v>
      </c>
      <c r="B41" s="84">
        <v>2240</v>
      </c>
      <c r="C41" s="82">
        <v>3050</v>
      </c>
      <c r="D41" s="82"/>
      <c r="E41" s="128"/>
      <c r="F41" s="71">
        <f t="shared" si="107"/>
        <v>3050</v>
      </c>
      <c r="H41" s="83" t="s">
        <v>128</v>
      </c>
      <c r="I41" s="84">
        <v>2240</v>
      </c>
      <c r="J41" s="70">
        <f t="shared" si="60"/>
        <v>3050</v>
      </c>
      <c r="K41" s="82"/>
      <c r="L41" s="128"/>
      <c r="M41" s="71">
        <f t="shared" si="108"/>
        <v>3050</v>
      </c>
      <c r="O41" s="83" t="s">
        <v>128</v>
      </c>
      <c r="P41" s="84">
        <v>2240</v>
      </c>
      <c r="Q41" s="70">
        <f t="shared" si="61"/>
        <v>3050</v>
      </c>
      <c r="R41" s="82"/>
      <c r="S41" s="128"/>
      <c r="T41" s="71">
        <f t="shared" si="109"/>
        <v>3050</v>
      </c>
      <c r="V41" s="83" t="s">
        <v>128</v>
      </c>
      <c r="W41" s="84">
        <v>2240</v>
      </c>
      <c r="X41" s="70">
        <f t="shared" si="62"/>
        <v>3050</v>
      </c>
      <c r="Y41" s="82"/>
      <c r="Z41" s="128"/>
      <c r="AA41" s="71">
        <f t="shared" si="110"/>
        <v>3050</v>
      </c>
      <c r="AC41" s="83" t="s">
        <v>128</v>
      </c>
      <c r="AD41" s="84">
        <v>2240</v>
      </c>
      <c r="AE41" s="70">
        <f t="shared" si="63"/>
        <v>3050</v>
      </c>
      <c r="AF41" s="82"/>
      <c r="AG41" s="128"/>
      <c r="AH41" s="71">
        <f t="shared" si="111"/>
        <v>3050</v>
      </c>
      <c r="AJ41" s="83" t="s">
        <v>128</v>
      </c>
      <c r="AK41" s="84">
        <v>2240</v>
      </c>
      <c r="AL41" s="70">
        <f t="shared" si="64"/>
        <v>3050</v>
      </c>
      <c r="AM41" s="82"/>
      <c r="AN41" s="128"/>
      <c r="AO41" s="71">
        <f t="shared" si="112"/>
        <v>3050</v>
      </c>
      <c r="AQ41" s="83" t="s">
        <v>128</v>
      </c>
      <c r="AR41" s="84">
        <v>2240</v>
      </c>
      <c r="AS41" s="70">
        <f t="shared" si="65"/>
        <v>3050</v>
      </c>
      <c r="AT41" s="82"/>
      <c r="AU41" s="128"/>
      <c r="AV41" s="71">
        <f t="shared" si="113"/>
        <v>3050</v>
      </c>
      <c r="AX41" s="83" t="s">
        <v>128</v>
      </c>
      <c r="AY41" s="84">
        <v>2240</v>
      </c>
      <c r="AZ41" s="70">
        <f t="shared" si="66"/>
        <v>3050</v>
      </c>
      <c r="BA41" s="82"/>
      <c r="BB41" s="82"/>
      <c r="BC41" s="71">
        <f t="shared" si="114"/>
        <v>3050</v>
      </c>
      <c r="BE41" s="83" t="s">
        <v>128</v>
      </c>
      <c r="BF41" s="84">
        <v>2240</v>
      </c>
      <c r="BG41" s="70">
        <f t="shared" si="67"/>
        <v>3050</v>
      </c>
      <c r="BH41" s="82"/>
      <c r="BI41" s="82"/>
      <c r="BJ41" s="71">
        <f t="shared" si="115"/>
        <v>3050</v>
      </c>
      <c r="BL41" s="83" t="s">
        <v>128</v>
      </c>
      <c r="BM41" s="84">
        <v>2240</v>
      </c>
      <c r="BN41" s="70">
        <f t="shared" si="68"/>
        <v>3050</v>
      </c>
      <c r="BO41" s="82"/>
      <c r="BP41" s="82"/>
      <c r="BQ41" s="71">
        <f t="shared" si="116"/>
        <v>3050</v>
      </c>
      <c r="BS41" s="83" t="s">
        <v>128</v>
      </c>
      <c r="BT41" s="84">
        <v>2240</v>
      </c>
      <c r="BU41" s="70">
        <f t="shared" si="69"/>
        <v>3050</v>
      </c>
      <c r="BV41" s="82"/>
      <c r="BW41" s="82"/>
      <c r="BX41" s="71">
        <f t="shared" si="117"/>
        <v>3050</v>
      </c>
      <c r="BZ41" s="83" t="s">
        <v>128</v>
      </c>
      <c r="CA41" s="84">
        <v>2240</v>
      </c>
      <c r="CB41" s="70">
        <f t="shared" si="70"/>
        <v>3050</v>
      </c>
      <c r="CC41" s="82"/>
      <c r="CD41" s="82"/>
      <c r="CE41" s="71">
        <f t="shared" si="118"/>
        <v>3050</v>
      </c>
    </row>
    <row r="42" spans="1:83" s="66" customFormat="1" ht="15.75" thickBot="1">
      <c r="A42" s="83" t="s">
        <v>135</v>
      </c>
      <c r="B42" s="84">
        <v>2240</v>
      </c>
      <c r="C42" s="82">
        <v>240</v>
      </c>
      <c r="D42" s="82"/>
      <c r="E42" s="128"/>
      <c r="F42" s="71">
        <f t="shared" si="107"/>
        <v>240</v>
      </c>
      <c r="H42" s="83" t="s">
        <v>135</v>
      </c>
      <c r="I42" s="84">
        <v>2240</v>
      </c>
      <c r="J42" s="70">
        <f t="shared" si="60"/>
        <v>240</v>
      </c>
      <c r="K42" s="82"/>
      <c r="L42" s="128"/>
      <c r="M42" s="71">
        <f t="shared" si="108"/>
        <v>240</v>
      </c>
      <c r="O42" s="83" t="s">
        <v>135</v>
      </c>
      <c r="P42" s="84">
        <v>2240</v>
      </c>
      <c r="Q42" s="70">
        <f t="shared" si="61"/>
        <v>240</v>
      </c>
      <c r="R42" s="82"/>
      <c r="S42" s="128"/>
      <c r="T42" s="71">
        <f t="shared" si="109"/>
        <v>240</v>
      </c>
      <c r="V42" s="83" t="s">
        <v>135</v>
      </c>
      <c r="W42" s="84">
        <v>2240</v>
      </c>
      <c r="X42" s="70">
        <f t="shared" si="62"/>
        <v>240</v>
      </c>
      <c r="Y42" s="82"/>
      <c r="Z42" s="128">
        <v>240</v>
      </c>
      <c r="AA42" s="71">
        <f t="shared" si="110"/>
        <v>0</v>
      </c>
      <c r="AC42" s="83" t="s">
        <v>135</v>
      </c>
      <c r="AD42" s="84">
        <v>2240</v>
      </c>
      <c r="AE42" s="70">
        <f t="shared" si="63"/>
        <v>0</v>
      </c>
      <c r="AF42" s="82"/>
      <c r="AG42" s="128"/>
      <c r="AH42" s="71">
        <f t="shared" si="111"/>
        <v>0</v>
      </c>
      <c r="AJ42" s="83" t="s">
        <v>135</v>
      </c>
      <c r="AK42" s="84">
        <v>2240</v>
      </c>
      <c r="AL42" s="70">
        <f t="shared" si="64"/>
        <v>0</v>
      </c>
      <c r="AM42" s="82"/>
      <c r="AN42" s="128"/>
      <c r="AO42" s="71">
        <f t="shared" si="112"/>
        <v>0</v>
      </c>
      <c r="AQ42" s="83" t="s">
        <v>135</v>
      </c>
      <c r="AR42" s="84">
        <v>2240</v>
      </c>
      <c r="AS42" s="70">
        <f t="shared" si="65"/>
        <v>0</v>
      </c>
      <c r="AT42" s="82"/>
      <c r="AU42" s="128"/>
      <c r="AV42" s="71">
        <f t="shared" si="113"/>
        <v>0</v>
      </c>
      <c r="AX42" s="83" t="s">
        <v>135</v>
      </c>
      <c r="AY42" s="84">
        <v>2240</v>
      </c>
      <c r="AZ42" s="70">
        <f t="shared" si="66"/>
        <v>0</v>
      </c>
      <c r="BA42" s="82"/>
      <c r="BB42" s="82"/>
      <c r="BC42" s="71">
        <f t="shared" si="114"/>
        <v>0</v>
      </c>
      <c r="BE42" s="83" t="s">
        <v>135</v>
      </c>
      <c r="BF42" s="84">
        <v>2240</v>
      </c>
      <c r="BG42" s="70">
        <f t="shared" si="67"/>
        <v>0</v>
      </c>
      <c r="BH42" s="82"/>
      <c r="BI42" s="82"/>
      <c r="BJ42" s="71">
        <f t="shared" si="115"/>
        <v>0</v>
      </c>
      <c r="BL42" s="83" t="s">
        <v>135</v>
      </c>
      <c r="BM42" s="84">
        <v>2240</v>
      </c>
      <c r="BN42" s="70">
        <f t="shared" si="68"/>
        <v>0</v>
      </c>
      <c r="BO42" s="82"/>
      <c r="BP42" s="82"/>
      <c r="BQ42" s="71">
        <f t="shared" si="116"/>
        <v>0</v>
      </c>
      <c r="BS42" s="83" t="s">
        <v>135</v>
      </c>
      <c r="BT42" s="84">
        <v>2240</v>
      </c>
      <c r="BU42" s="70">
        <f t="shared" si="69"/>
        <v>0</v>
      </c>
      <c r="BV42" s="82"/>
      <c r="BW42" s="82"/>
      <c r="BX42" s="71">
        <f t="shared" si="117"/>
        <v>0</v>
      </c>
      <c r="BZ42" s="83" t="s">
        <v>135</v>
      </c>
      <c r="CA42" s="84">
        <v>2240</v>
      </c>
      <c r="CB42" s="70">
        <f t="shared" si="70"/>
        <v>0</v>
      </c>
      <c r="CC42" s="82"/>
      <c r="CD42" s="82"/>
      <c r="CE42" s="71">
        <f t="shared" si="118"/>
        <v>0</v>
      </c>
    </row>
    <row r="43" spans="1:83" s="66" customFormat="1" ht="15.75" thickBot="1">
      <c r="A43" s="83" t="s">
        <v>136</v>
      </c>
      <c r="B43" s="84">
        <v>2240</v>
      </c>
      <c r="C43" s="82">
        <v>1500</v>
      </c>
      <c r="D43" s="82"/>
      <c r="E43" s="128"/>
      <c r="F43" s="71">
        <f t="shared" si="107"/>
        <v>1500</v>
      </c>
      <c r="H43" s="83" t="s">
        <v>136</v>
      </c>
      <c r="I43" s="84">
        <v>2240</v>
      </c>
      <c r="J43" s="70">
        <f t="shared" si="60"/>
        <v>1500</v>
      </c>
      <c r="K43" s="82"/>
      <c r="L43" s="128"/>
      <c r="M43" s="71">
        <f t="shared" si="108"/>
        <v>1500</v>
      </c>
      <c r="O43" s="83" t="s">
        <v>136</v>
      </c>
      <c r="P43" s="84">
        <v>2240</v>
      </c>
      <c r="Q43" s="70">
        <f t="shared" si="61"/>
        <v>1500</v>
      </c>
      <c r="R43" s="82"/>
      <c r="S43" s="128"/>
      <c r="T43" s="71">
        <f t="shared" si="109"/>
        <v>1500</v>
      </c>
      <c r="V43" s="83" t="s">
        <v>136</v>
      </c>
      <c r="W43" s="84">
        <v>2240</v>
      </c>
      <c r="X43" s="70">
        <f t="shared" si="62"/>
        <v>1500</v>
      </c>
      <c r="Y43" s="82"/>
      <c r="Z43" s="128">
        <v>1500</v>
      </c>
      <c r="AA43" s="71">
        <f t="shared" si="110"/>
        <v>0</v>
      </c>
      <c r="AC43" s="83" t="s">
        <v>136</v>
      </c>
      <c r="AD43" s="84">
        <v>2240</v>
      </c>
      <c r="AE43" s="70">
        <f t="shared" si="63"/>
        <v>0</v>
      </c>
      <c r="AF43" s="82"/>
      <c r="AG43" s="128"/>
      <c r="AH43" s="71">
        <f t="shared" si="111"/>
        <v>0</v>
      </c>
      <c r="AJ43" s="83" t="s">
        <v>136</v>
      </c>
      <c r="AK43" s="84">
        <v>2240</v>
      </c>
      <c r="AL43" s="70">
        <f t="shared" si="64"/>
        <v>0</v>
      </c>
      <c r="AM43" s="82"/>
      <c r="AN43" s="128"/>
      <c r="AO43" s="71">
        <f t="shared" si="112"/>
        <v>0</v>
      </c>
      <c r="AQ43" s="83" t="s">
        <v>136</v>
      </c>
      <c r="AR43" s="84">
        <v>2240</v>
      </c>
      <c r="AS43" s="70">
        <f t="shared" si="65"/>
        <v>0</v>
      </c>
      <c r="AT43" s="82"/>
      <c r="AU43" s="128"/>
      <c r="AV43" s="71">
        <f t="shared" si="113"/>
        <v>0</v>
      </c>
      <c r="AX43" s="83" t="s">
        <v>136</v>
      </c>
      <c r="AY43" s="84">
        <v>2240</v>
      </c>
      <c r="AZ43" s="70">
        <f t="shared" si="66"/>
        <v>0</v>
      </c>
      <c r="BA43" s="82"/>
      <c r="BB43" s="82"/>
      <c r="BC43" s="71">
        <f t="shared" si="114"/>
        <v>0</v>
      </c>
      <c r="BE43" s="83" t="s">
        <v>136</v>
      </c>
      <c r="BF43" s="84">
        <v>2240</v>
      </c>
      <c r="BG43" s="70">
        <f t="shared" si="67"/>
        <v>0</v>
      </c>
      <c r="BH43" s="82"/>
      <c r="BI43" s="82"/>
      <c r="BJ43" s="71">
        <f t="shared" si="115"/>
        <v>0</v>
      </c>
      <c r="BL43" s="83" t="s">
        <v>136</v>
      </c>
      <c r="BM43" s="84">
        <v>2240</v>
      </c>
      <c r="BN43" s="70">
        <f t="shared" si="68"/>
        <v>0</v>
      </c>
      <c r="BO43" s="82"/>
      <c r="BP43" s="82"/>
      <c r="BQ43" s="71">
        <f t="shared" si="116"/>
        <v>0</v>
      </c>
      <c r="BS43" s="83" t="s">
        <v>136</v>
      </c>
      <c r="BT43" s="84">
        <v>2240</v>
      </c>
      <c r="BU43" s="70">
        <f t="shared" si="69"/>
        <v>0</v>
      </c>
      <c r="BV43" s="82"/>
      <c r="BW43" s="82"/>
      <c r="BX43" s="71">
        <f t="shared" si="117"/>
        <v>0</v>
      </c>
      <c r="BZ43" s="83" t="s">
        <v>136</v>
      </c>
      <c r="CA43" s="84">
        <v>2240</v>
      </c>
      <c r="CB43" s="70">
        <f t="shared" si="70"/>
        <v>0</v>
      </c>
      <c r="CC43" s="82"/>
      <c r="CD43" s="82"/>
      <c r="CE43" s="71">
        <f t="shared" si="118"/>
        <v>0</v>
      </c>
    </row>
    <row r="44" spans="1:83" s="66" customFormat="1" ht="15.75" thickBot="1">
      <c r="A44" s="83" t="s">
        <v>129</v>
      </c>
      <c r="B44" s="84">
        <v>2240</v>
      </c>
      <c r="C44" s="82"/>
      <c r="D44" s="82"/>
      <c r="E44" s="128"/>
      <c r="F44" s="71">
        <f t="shared" si="107"/>
        <v>0</v>
      </c>
      <c r="H44" s="83" t="s">
        <v>129</v>
      </c>
      <c r="I44" s="84">
        <v>2240</v>
      </c>
      <c r="J44" s="70">
        <f t="shared" si="60"/>
        <v>0</v>
      </c>
      <c r="K44" s="82"/>
      <c r="L44" s="128"/>
      <c r="M44" s="71">
        <f t="shared" si="108"/>
        <v>0</v>
      </c>
      <c r="O44" s="83" t="s">
        <v>129</v>
      </c>
      <c r="P44" s="84">
        <v>2240</v>
      </c>
      <c r="Q44" s="70">
        <f t="shared" si="61"/>
        <v>0</v>
      </c>
      <c r="R44" s="82"/>
      <c r="S44" s="128"/>
      <c r="T44" s="71">
        <f t="shared" si="109"/>
        <v>0</v>
      </c>
      <c r="V44" s="83" t="s">
        <v>129</v>
      </c>
      <c r="W44" s="84">
        <v>2240</v>
      </c>
      <c r="X44" s="70">
        <f t="shared" si="62"/>
        <v>0</v>
      </c>
      <c r="Y44" s="82"/>
      <c r="Z44" s="128"/>
      <c r="AA44" s="71">
        <f t="shared" si="110"/>
        <v>0</v>
      </c>
      <c r="AC44" s="83" t="s">
        <v>129</v>
      </c>
      <c r="AD44" s="84">
        <v>2240</v>
      </c>
      <c r="AE44" s="70">
        <f t="shared" si="63"/>
        <v>0</v>
      </c>
      <c r="AF44" s="82"/>
      <c r="AG44" s="128"/>
      <c r="AH44" s="71">
        <f t="shared" si="111"/>
        <v>0</v>
      </c>
      <c r="AJ44" s="83" t="s">
        <v>129</v>
      </c>
      <c r="AK44" s="84">
        <v>2240</v>
      </c>
      <c r="AL44" s="70">
        <f t="shared" si="64"/>
        <v>0</v>
      </c>
      <c r="AM44" s="82"/>
      <c r="AN44" s="128"/>
      <c r="AO44" s="71">
        <f t="shared" si="112"/>
        <v>0</v>
      </c>
      <c r="AQ44" s="83" t="s">
        <v>129</v>
      </c>
      <c r="AR44" s="84">
        <v>2240</v>
      </c>
      <c r="AS44" s="70">
        <f t="shared" si="65"/>
        <v>0</v>
      </c>
      <c r="AT44" s="82"/>
      <c r="AU44" s="128"/>
      <c r="AV44" s="71">
        <f t="shared" si="113"/>
        <v>0</v>
      </c>
      <c r="AX44" s="83" t="s">
        <v>129</v>
      </c>
      <c r="AY44" s="84">
        <v>2240</v>
      </c>
      <c r="AZ44" s="70">
        <f t="shared" si="66"/>
        <v>0</v>
      </c>
      <c r="BA44" s="82"/>
      <c r="BB44" s="82"/>
      <c r="BC44" s="71">
        <f t="shared" si="114"/>
        <v>0</v>
      </c>
      <c r="BE44" s="83" t="s">
        <v>129</v>
      </c>
      <c r="BF44" s="84">
        <v>2240</v>
      </c>
      <c r="BG44" s="70">
        <f t="shared" si="67"/>
        <v>0</v>
      </c>
      <c r="BH44" s="82"/>
      <c r="BI44" s="82"/>
      <c r="BJ44" s="71">
        <f t="shared" si="115"/>
        <v>0</v>
      </c>
      <c r="BL44" s="83" t="s">
        <v>129</v>
      </c>
      <c r="BM44" s="84">
        <v>2240</v>
      </c>
      <c r="BN44" s="70">
        <f t="shared" si="68"/>
        <v>0</v>
      </c>
      <c r="BO44" s="82"/>
      <c r="BP44" s="82"/>
      <c r="BQ44" s="71">
        <f t="shared" si="116"/>
        <v>0</v>
      </c>
      <c r="BS44" s="83" t="s">
        <v>129</v>
      </c>
      <c r="BT44" s="84">
        <v>2240</v>
      </c>
      <c r="BU44" s="70">
        <f t="shared" si="69"/>
        <v>0</v>
      </c>
      <c r="BV44" s="82"/>
      <c r="BW44" s="82"/>
      <c r="BX44" s="71">
        <f t="shared" si="117"/>
        <v>0</v>
      </c>
      <c r="BZ44" s="83" t="s">
        <v>129</v>
      </c>
      <c r="CA44" s="84">
        <v>2240</v>
      </c>
      <c r="CB44" s="70">
        <f t="shared" si="70"/>
        <v>0</v>
      </c>
      <c r="CC44" s="82"/>
      <c r="CD44" s="82"/>
      <c r="CE44" s="71">
        <f t="shared" si="118"/>
        <v>0</v>
      </c>
    </row>
    <row r="45" spans="1:83" s="66" customFormat="1" ht="15.75" thickBot="1">
      <c r="A45" s="80" t="s">
        <v>41</v>
      </c>
      <c r="B45" s="81">
        <v>2240</v>
      </c>
      <c r="C45" s="82">
        <f>7485+1428</f>
        <v>8913</v>
      </c>
      <c r="D45" s="82"/>
      <c r="E45" s="128"/>
      <c r="F45" s="71">
        <f t="shared" si="107"/>
        <v>8913</v>
      </c>
      <c r="H45" s="80" t="s">
        <v>41</v>
      </c>
      <c r="I45" s="81">
        <v>2240</v>
      </c>
      <c r="J45" s="70">
        <f t="shared" si="60"/>
        <v>8913</v>
      </c>
      <c r="K45" s="82"/>
      <c r="L45" s="128"/>
      <c r="M45" s="71">
        <f t="shared" si="108"/>
        <v>8913</v>
      </c>
      <c r="O45" s="80" t="s">
        <v>41</v>
      </c>
      <c r="P45" s="81">
        <v>2240</v>
      </c>
      <c r="Q45" s="70">
        <f t="shared" si="61"/>
        <v>8913</v>
      </c>
      <c r="R45" s="82"/>
      <c r="S45" s="128"/>
      <c r="T45" s="71">
        <f t="shared" si="109"/>
        <v>8913</v>
      </c>
      <c r="V45" s="80" t="s">
        <v>41</v>
      </c>
      <c r="W45" s="81">
        <v>2240</v>
      </c>
      <c r="X45" s="70">
        <f t="shared" si="62"/>
        <v>8913</v>
      </c>
      <c r="Y45" s="82"/>
      <c r="Z45" s="128"/>
      <c r="AA45" s="71">
        <f t="shared" si="110"/>
        <v>8913</v>
      </c>
      <c r="AC45" s="80" t="s">
        <v>41</v>
      </c>
      <c r="AD45" s="81">
        <v>2240</v>
      </c>
      <c r="AE45" s="70">
        <f t="shared" si="63"/>
        <v>8913</v>
      </c>
      <c r="AF45" s="82"/>
      <c r="AG45" s="128"/>
      <c r="AH45" s="71">
        <f t="shared" si="111"/>
        <v>8913</v>
      </c>
      <c r="AJ45" s="80" t="s">
        <v>41</v>
      </c>
      <c r="AK45" s="81">
        <v>2240</v>
      </c>
      <c r="AL45" s="70">
        <f t="shared" si="64"/>
        <v>8913</v>
      </c>
      <c r="AM45" s="82"/>
      <c r="AN45" s="128"/>
      <c r="AO45" s="71">
        <f t="shared" si="112"/>
        <v>8913</v>
      </c>
      <c r="AQ45" s="80" t="s">
        <v>41</v>
      </c>
      <c r="AR45" s="81">
        <v>2240</v>
      </c>
      <c r="AS45" s="70">
        <f t="shared" si="65"/>
        <v>8913</v>
      </c>
      <c r="AT45" s="82"/>
      <c r="AU45" s="128">
        <v>6137.85</v>
      </c>
      <c r="AV45" s="71">
        <f t="shared" si="113"/>
        <v>2775.1499999999996</v>
      </c>
      <c r="AX45" s="80" t="s">
        <v>41</v>
      </c>
      <c r="AY45" s="81">
        <v>2240</v>
      </c>
      <c r="AZ45" s="70">
        <f t="shared" si="66"/>
        <v>2775.1499999999996</v>
      </c>
      <c r="BA45" s="82"/>
      <c r="BB45" s="82"/>
      <c r="BC45" s="71">
        <f t="shared" si="114"/>
        <v>2775.1499999999996</v>
      </c>
      <c r="BE45" s="80" t="s">
        <v>41</v>
      </c>
      <c r="BF45" s="81">
        <v>2240</v>
      </c>
      <c r="BG45" s="70">
        <f t="shared" si="67"/>
        <v>2775.1499999999996</v>
      </c>
      <c r="BH45" s="82"/>
      <c r="BI45" s="82"/>
      <c r="BJ45" s="71">
        <f t="shared" si="115"/>
        <v>2775.1499999999996</v>
      </c>
      <c r="BL45" s="80" t="s">
        <v>41</v>
      </c>
      <c r="BM45" s="81">
        <v>2240</v>
      </c>
      <c r="BN45" s="70">
        <f t="shared" si="68"/>
        <v>2775.1499999999996</v>
      </c>
      <c r="BO45" s="82"/>
      <c r="BP45" s="82"/>
      <c r="BQ45" s="71">
        <f t="shared" si="116"/>
        <v>2775.1499999999996</v>
      </c>
      <c r="BS45" s="80" t="s">
        <v>41</v>
      </c>
      <c r="BT45" s="81">
        <v>2240</v>
      </c>
      <c r="BU45" s="70">
        <f t="shared" si="69"/>
        <v>2775.1499999999996</v>
      </c>
      <c r="BV45" s="82"/>
      <c r="BW45" s="82"/>
      <c r="BX45" s="71">
        <f t="shared" si="117"/>
        <v>2775.1499999999996</v>
      </c>
      <c r="BZ45" s="80" t="s">
        <v>41</v>
      </c>
      <c r="CA45" s="81">
        <v>2240</v>
      </c>
      <c r="CB45" s="70">
        <f t="shared" si="70"/>
        <v>2775.1499999999996</v>
      </c>
      <c r="CC45" s="82"/>
      <c r="CD45" s="82"/>
      <c r="CE45" s="71">
        <f t="shared" si="118"/>
        <v>2775.1499999999996</v>
      </c>
    </row>
    <row r="46" spans="1:83" s="66" customFormat="1" ht="15.75" thickBot="1">
      <c r="A46" s="80" t="s">
        <v>47</v>
      </c>
      <c r="B46" s="81">
        <v>2240</v>
      </c>
      <c r="C46" s="82">
        <f>3000+3600</f>
        <v>6600</v>
      </c>
      <c r="D46" s="82"/>
      <c r="E46" s="128"/>
      <c r="F46" s="71">
        <f t="shared" si="107"/>
        <v>6600</v>
      </c>
      <c r="H46" s="80" t="s">
        <v>47</v>
      </c>
      <c r="I46" s="81">
        <v>2240</v>
      </c>
      <c r="J46" s="70">
        <f t="shared" si="60"/>
        <v>6600</v>
      </c>
      <c r="K46" s="82"/>
      <c r="L46" s="128"/>
      <c r="M46" s="71">
        <f t="shared" si="108"/>
        <v>6600</v>
      </c>
      <c r="O46" s="80" t="s">
        <v>47</v>
      </c>
      <c r="P46" s="81">
        <v>2240</v>
      </c>
      <c r="Q46" s="70">
        <f t="shared" si="61"/>
        <v>6600</v>
      </c>
      <c r="R46" s="82"/>
      <c r="S46" s="128"/>
      <c r="T46" s="71">
        <f t="shared" si="109"/>
        <v>6600</v>
      </c>
      <c r="V46" s="80" t="s">
        <v>47</v>
      </c>
      <c r="W46" s="81">
        <v>2240</v>
      </c>
      <c r="X46" s="70">
        <f t="shared" si="62"/>
        <v>6600</v>
      </c>
      <c r="Y46" s="82"/>
      <c r="Z46" s="128"/>
      <c r="AA46" s="71">
        <f t="shared" si="110"/>
        <v>6600</v>
      </c>
      <c r="AC46" s="80" t="s">
        <v>47</v>
      </c>
      <c r="AD46" s="81">
        <v>2240</v>
      </c>
      <c r="AE46" s="70">
        <f t="shared" si="63"/>
        <v>6600</v>
      </c>
      <c r="AF46" s="82"/>
      <c r="AG46" s="128"/>
      <c r="AH46" s="71">
        <f t="shared" si="111"/>
        <v>6600</v>
      </c>
      <c r="AJ46" s="80" t="s">
        <v>47</v>
      </c>
      <c r="AK46" s="81">
        <v>2240</v>
      </c>
      <c r="AL46" s="70">
        <f t="shared" si="64"/>
        <v>6600</v>
      </c>
      <c r="AM46" s="82"/>
      <c r="AN46" s="128"/>
      <c r="AO46" s="71">
        <f t="shared" si="112"/>
        <v>6600</v>
      </c>
      <c r="AQ46" s="80" t="s">
        <v>47</v>
      </c>
      <c r="AR46" s="81">
        <v>2240</v>
      </c>
      <c r="AS46" s="70">
        <f t="shared" si="65"/>
        <v>6600</v>
      </c>
      <c r="AT46" s="82"/>
      <c r="AU46" s="128"/>
      <c r="AV46" s="71">
        <f t="shared" si="113"/>
        <v>6600</v>
      </c>
      <c r="AX46" s="80" t="s">
        <v>47</v>
      </c>
      <c r="AY46" s="81">
        <v>2240</v>
      </c>
      <c r="AZ46" s="70">
        <f t="shared" si="66"/>
        <v>6600</v>
      </c>
      <c r="BA46" s="82"/>
      <c r="BB46" s="82"/>
      <c r="BC46" s="71">
        <f t="shared" si="114"/>
        <v>6600</v>
      </c>
      <c r="BE46" s="80" t="s">
        <v>47</v>
      </c>
      <c r="BF46" s="81">
        <v>2240</v>
      </c>
      <c r="BG46" s="70">
        <f t="shared" si="67"/>
        <v>6600</v>
      </c>
      <c r="BH46" s="82"/>
      <c r="BI46" s="82"/>
      <c r="BJ46" s="71">
        <f t="shared" si="115"/>
        <v>6600</v>
      </c>
      <c r="BL46" s="80" t="s">
        <v>47</v>
      </c>
      <c r="BM46" s="81">
        <v>2240</v>
      </c>
      <c r="BN46" s="70">
        <f t="shared" si="68"/>
        <v>6600</v>
      </c>
      <c r="BO46" s="82"/>
      <c r="BP46" s="82"/>
      <c r="BQ46" s="71">
        <f t="shared" si="116"/>
        <v>6600</v>
      </c>
      <c r="BS46" s="80" t="s">
        <v>47</v>
      </c>
      <c r="BT46" s="81">
        <v>2240</v>
      </c>
      <c r="BU46" s="70">
        <f t="shared" si="69"/>
        <v>6600</v>
      </c>
      <c r="BV46" s="82"/>
      <c r="BW46" s="82"/>
      <c r="BX46" s="71">
        <f t="shared" si="117"/>
        <v>6600</v>
      </c>
      <c r="BZ46" s="80" t="s">
        <v>47</v>
      </c>
      <c r="CA46" s="81">
        <v>2240</v>
      </c>
      <c r="CB46" s="70">
        <f t="shared" si="70"/>
        <v>6600</v>
      </c>
      <c r="CC46" s="82"/>
      <c r="CD46" s="82"/>
      <c r="CE46" s="71">
        <f t="shared" si="118"/>
        <v>6600</v>
      </c>
    </row>
    <row r="47" spans="1:83" s="66" customFormat="1" ht="15.75" thickBot="1">
      <c r="A47" s="80" t="s">
        <v>45</v>
      </c>
      <c r="B47" s="81">
        <v>2240</v>
      </c>
      <c r="C47" s="82">
        <v>970</v>
      </c>
      <c r="D47" s="82"/>
      <c r="E47" s="128"/>
      <c r="F47" s="71">
        <f t="shared" si="107"/>
        <v>970</v>
      </c>
      <c r="H47" s="80" t="s">
        <v>45</v>
      </c>
      <c r="I47" s="81">
        <v>2240</v>
      </c>
      <c r="J47" s="70">
        <f t="shared" si="60"/>
        <v>970</v>
      </c>
      <c r="K47" s="82"/>
      <c r="L47" s="128">
        <v>970</v>
      </c>
      <c r="M47" s="71">
        <f t="shared" si="108"/>
        <v>0</v>
      </c>
      <c r="O47" s="80" t="s">
        <v>45</v>
      </c>
      <c r="P47" s="81">
        <v>2240</v>
      </c>
      <c r="Q47" s="70">
        <f t="shared" si="61"/>
        <v>0</v>
      </c>
      <c r="R47" s="82"/>
      <c r="S47" s="128"/>
      <c r="T47" s="71">
        <f t="shared" si="109"/>
        <v>0</v>
      </c>
      <c r="V47" s="80" t="s">
        <v>45</v>
      </c>
      <c r="W47" s="81">
        <v>2240</v>
      </c>
      <c r="X47" s="70">
        <f t="shared" si="62"/>
        <v>0</v>
      </c>
      <c r="Y47" s="82"/>
      <c r="Z47" s="128"/>
      <c r="AA47" s="71">
        <f t="shared" si="110"/>
        <v>0</v>
      </c>
      <c r="AC47" s="80" t="s">
        <v>45</v>
      </c>
      <c r="AD47" s="81">
        <v>2240</v>
      </c>
      <c r="AE47" s="70">
        <f t="shared" si="63"/>
        <v>0</v>
      </c>
      <c r="AF47" s="82"/>
      <c r="AG47" s="128"/>
      <c r="AH47" s="71">
        <f t="shared" si="111"/>
        <v>0</v>
      </c>
      <c r="AJ47" s="80" t="s">
        <v>45</v>
      </c>
      <c r="AK47" s="81">
        <v>2240</v>
      </c>
      <c r="AL47" s="70">
        <f t="shared" si="64"/>
        <v>0</v>
      </c>
      <c r="AM47" s="82"/>
      <c r="AN47" s="128"/>
      <c r="AO47" s="71">
        <f t="shared" si="112"/>
        <v>0</v>
      </c>
      <c r="AQ47" s="80" t="s">
        <v>45</v>
      </c>
      <c r="AR47" s="81">
        <v>2240</v>
      </c>
      <c r="AS47" s="70">
        <f t="shared" si="65"/>
        <v>0</v>
      </c>
      <c r="AT47" s="82"/>
      <c r="AU47" s="128"/>
      <c r="AV47" s="71">
        <f t="shared" si="113"/>
        <v>0</v>
      </c>
      <c r="AX47" s="80" t="s">
        <v>45</v>
      </c>
      <c r="AY47" s="81">
        <v>2240</v>
      </c>
      <c r="AZ47" s="70">
        <f t="shared" si="66"/>
        <v>0</v>
      </c>
      <c r="BA47" s="82"/>
      <c r="BB47" s="82"/>
      <c r="BC47" s="71">
        <f t="shared" si="114"/>
        <v>0</v>
      </c>
      <c r="BE47" s="80" t="s">
        <v>45</v>
      </c>
      <c r="BF47" s="81">
        <v>2240</v>
      </c>
      <c r="BG47" s="70">
        <f t="shared" si="67"/>
        <v>0</v>
      </c>
      <c r="BH47" s="82"/>
      <c r="BI47" s="82"/>
      <c r="BJ47" s="71">
        <f t="shared" si="115"/>
        <v>0</v>
      </c>
      <c r="BL47" s="80" t="s">
        <v>45</v>
      </c>
      <c r="BM47" s="81">
        <v>2240</v>
      </c>
      <c r="BN47" s="70">
        <f t="shared" si="68"/>
        <v>0</v>
      </c>
      <c r="BO47" s="82"/>
      <c r="BP47" s="82"/>
      <c r="BQ47" s="71">
        <f t="shared" si="116"/>
        <v>0</v>
      </c>
      <c r="BS47" s="80" t="s">
        <v>45</v>
      </c>
      <c r="BT47" s="81">
        <v>2240</v>
      </c>
      <c r="BU47" s="70">
        <f t="shared" si="69"/>
        <v>0</v>
      </c>
      <c r="BV47" s="82"/>
      <c r="BW47" s="82"/>
      <c r="BX47" s="71">
        <f t="shared" si="117"/>
        <v>0</v>
      </c>
      <c r="BZ47" s="80" t="s">
        <v>45</v>
      </c>
      <c r="CA47" s="81">
        <v>2240</v>
      </c>
      <c r="CB47" s="70">
        <f t="shared" si="70"/>
        <v>0</v>
      </c>
      <c r="CC47" s="82"/>
      <c r="CD47" s="82"/>
      <c r="CE47" s="71">
        <f t="shared" si="118"/>
        <v>0</v>
      </c>
    </row>
    <row r="48" spans="1:83" s="66" customFormat="1" ht="15.75" thickBot="1">
      <c r="A48" s="83" t="s">
        <v>137</v>
      </c>
      <c r="B48" s="84">
        <v>2240</v>
      </c>
      <c r="C48" s="82">
        <v>1050</v>
      </c>
      <c r="D48" s="82"/>
      <c r="E48" s="128"/>
      <c r="F48" s="71">
        <f t="shared" si="107"/>
        <v>1050</v>
      </c>
      <c r="H48" s="83" t="s">
        <v>137</v>
      </c>
      <c r="I48" s="84">
        <v>2240</v>
      </c>
      <c r="J48" s="70">
        <f t="shared" si="60"/>
        <v>1050</v>
      </c>
      <c r="K48" s="82"/>
      <c r="L48" s="128"/>
      <c r="M48" s="71">
        <f t="shared" si="108"/>
        <v>1050</v>
      </c>
      <c r="O48" s="83" t="s">
        <v>137</v>
      </c>
      <c r="P48" s="84">
        <v>2240</v>
      </c>
      <c r="Q48" s="70">
        <f t="shared" si="61"/>
        <v>1050</v>
      </c>
      <c r="R48" s="82"/>
      <c r="S48" s="128"/>
      <c r="T48" s="71">
        <f t="shared" si="109"/>
        <v>1050</v>
      </c>
      <c r="V48" s="83" t="s">
        <v>137</v>
      </c>
      <c r="W48" s="84">
        <v>2240</v>
      </c>
      <c r="X48" s="70">
        <f t="shared" si="62"/>
        <v>1050</v>
      </c>
      <c r="Y48" s="82"/>
      <c r="Z48" s="128"/>
      <c r="AA48" s="71">
        <f t="shared" si="110"/>
        <v>1050</v>
      </c>
      <c r="AC48" s="83" t="s">
        <v>137</v>
      </c>
      <c r="AD48" s="84">
        <v>2240</v>
      </c>
      <c r="AE48" s="70">
        <f t="shared" si="63"/>
        <v>1050</v>
      </c>
      <c r="AF48" s="82"/>
      <c r="AG48" s="128"/>
      <c r="AH48" s="71">
        <f t="shared" si="111"/>
        <v>1050</v>
      </c>
      <c r="AJ48" s="83" t="s">
        <v>137</v>
      </c>
      <c r="AK48" s="84">
        <v>2240</v>
      </c>
      <c r="AL48" s="70">
        <f t="shared" si="64"/>
        <v>1050</v>
      </c>
      <c r="AM48" s="82"/>
      <c r="AN48" s="128"/>
      <c r="AO48" s="71">
        <f t="shared" si="112"/>
        <v>1050</v>
      </c>
      <c r="AQ48" s="83" t="s">
        <v>137</v>
      </c>
      <c r="AR48" s="84">
        <v>2240</v>
      </c>
      <c r="AS48" s="70">
        <f t="shared" si="65"/>
        <v>1050</v>
      </c>
      <c r="AT48" s="82"/>
      <c r="AU48" s="128"/>
      <c r="AV48" s="71">
        <f t="shared" si="113"/>
        <v>1050</v>
      </c>
      <c r="AX48" s="83" t="s">
        <v>137</v>
      </c>
      <c r="AY48" s="84">
        <v>2240</v>
      </c>
      <c r="AZ48" s="70">
        <f t="shared" si="66"/>
        <v>1050</v>
      </c>
      <c r="BA48" s="82"/>
      <c r="BB48" s="82"/>
      <c r="BC48" s="71">
        <f t="shared" si="114"/>
        <v>1050</v>
      </c>
      <c r="BE48" s="83" t="s">
        <v>137</v>
      </c>
      <c r="BF48" s="84">
        <v>2240</v>
      </c>
      <c r="BG48" s="70">
        <f t="shared" si="67"/>
        <v>1050</v>
      </c>
      <c r="BH48" s="82"/>
      <c r="BI48" s="82"/>
      <c r="BJ48" s="71">
        <f t="shared" si="115"/>
        <v>1050</v>
      </c>
      <c r="BL48" s="83" t="s">
        <v>137</v>
      </c>
      <c r="BM48" s="84">
        <v>2240</v>
      </c>
      <c r="BN48" s="70">
        <f t="shared" si="68"/>
        <v>1050</v>
      </c>
      <c r="BO48" s="82"/>
      <c r="BP48" s="82"/>
      <c r="BQ48" s="71">
        <f t="shared" si="116"/>
        <v>1050</v>
      </c>
      <c r="BS48" s="83" t="s">
        <v>137</v>
      </c>
      <c r="BT48" s="84">
        <v>2240</v>
      </c>
      <c r="BU48" s="70">
        <f t="shared" si="69"/>
        <v>1050</v>
      </c>
      <c r="BV48" s="82"/>
      <c r="BW48" s="82"/>
      <c r="BX48" s="71">
        <f t="shared" si="117"/>
        <v>1050</v>
      </c>
      <c r="BZ48" s="83" t="s">
        <v>137</v>
      </c>
      <c r="CA48" s="84">
        <v>2240</v>
      </c>
      <c r="CB48" s="70">
        <f t="shared" si="70"/>
        <v>1050</v>
      </c>
      <c r="CC48" s="82"/>
      <c r="CD48" s="82"/>
      <c r="CE48" s="71">
        <f t="shared" si="118"/>
        <v>1050</v>
      </c>
    </row>
    <row r="49" spans="1:83" s="66" customFormat="1" ht="15.75" thickBot="1">
      <c r="A49" s="80" t="s">
        <v>43</v>
      </c>
      <c r="B49" s="81">
        <v>2240</v>
      </c>
      <c r="C49" s="82">
        <f>4920+340</f>
        <v>5260</v>
      </c>
      <c r="D49" s="82"/>
      <c r="E49" s="128"/>
      <c r="F49" s="71">
        <f t="shared" si="107"/>
        <v>5260</v>
      </c>
      <c r="H49" s="80" t="s">
        <v>43</v>
      </c>
      <c r="I49" s="81">
        <v>2240</v>
      </c>
      <c r="J49" s="70">
        <f t="shared" si="60"/>
        <v>5260</v>
      </c>
      <c r="K49" s="82"/>
      <c r="L49" s="128"/>
      <c r="M49" s="71">
        <f t="shared" si="108"/>
        <v>5260</v>
      </c>
      <c r="O49" s="80" t="s">
        <v>43</v>
      </c>
      <c r="P49" s="81">
        <v>2240</v>
      </c>
      <c r="Q49" s="70">
        <f t="shared" si="61"/>
        <v>5260</v>
      </c>
      <c r="R49" s="82"/>
      <c r="S49" s="128"/>
      <c r="T49" s="71">
        <f t="shared" si="109"/>
        <v>5260</v>
      </c>
      <c r="V49" s="80" t="s">
        <v>43</v>
      </c>
      <c r="W49" s="81">
        <v>2240</v>
      </c>
      <c r="X49" s="70">
        <f t="shared" si="62"/>
        <v>5260</v>
      </c>
      <c r="Y49" s="82"/>
      <c r="Z49" s="128"/>
      <c r="AA49" s="71">
        <f t="shared" si="110"/>
        <v>5260</v>
      </c>
      <c r="AC49" s="80" t="s">
        <v>43</v>
      </c>
      <c r="AD49" s="81">
        <v>2240</v>
      </c>
      <c r="AE49" s="70">
        <f t="shared" si="63"/>
        <v>5260</v>
      </c>
      <c r="AF49" s="82"/>
      <c r="AG49" s="128"/>
      <c r="AH49" s="71">
        <f t="shared" si="111"/>
        <v>5260</v>
      </c>
      <c r="AJ49" s="80" t="s">
        <v>43</v>
      </c>
      <c r="AK49" s="81">
        <v>2240</v>
      </c>
      <c r="AL49" s="70">
        <f t="shared" si="64"/>
        <v>5260</v>
      </c>
      <c r="AM49" s="82"/>
      <c r="AN49" s="128"/>
      <c r="AO49" s="71">
        <f t="shared" si="112"/>
        <v>5260</v>
      </c>
      <c r="AQ49" s="80" t="s">
        <v>43</v>
      </c>
      <c r="AR49" s="81">
        <v>2240</v>
      </c>
      <c r="AS49" s="70">
        <f t="shared" si="65"/>
        <v>5260</v>
      </c>
      <c r="AT49" s="82"/>
      <c r="AU49" s="128">
        <v>5260</v>
      </c>
      <c r="AV49" s="71">
        <f t="shared" si="113"/>
        <v>0</v>
      </c>
      <c r="AX49" s="80" t="s">
        <v>43</v>
      </c>
      <c r="AY49" s="81">
        <v>2240</v>
      </c>
      <c r="AZ49" s="70">
        <f t="shared" si="66"/>
        <v>0</v>
      </c>
      <c r="BA49" s="82"/>
      <c r="BB49" s="82"/>
      <c r="BC49" s="71">
        <f t="shared" si="114"/>
        <v>0</v>
      </c>
      <c r="BE49" s="80" t="s">
        <v>43</v>
      </c>
      <c r="BF49" s="81">
        <v>2240</v>
      </c>
      <c r="BG49" s="70">
        <f t="shared" si="67"/>
        <v>0</v>
      </c>
      <c r="BH49" s="82"/>
      <c r="BI49" s="82"/>
      <c r="BJ49" s="71">
        <f t="shared" si="115"/>
        <v>0</v>
      </c>
      <c r="BL49" s="80" t="s">
        <v>43</v>
      </c>
      <c r="BM49" s="81">
        <v>2240</v>
      </c>
      <c r="BN49" s="70">
        <f t="shared" si="68"/>
        <v>0</v>
      </c>
      <c r="BO49" s="82"/>
      <c r="BP49" s="82"/>
      <c r="BQ49" s="71">
        <f t="shared" si="116"/>
        <v>0</v>
      </c>
      <c r="BS49" s="80" t="s">
        <v>43</v>
      </c>
      <c r="BT49" s="81">
        <v>2240</v>
      </c>
      <c r="BU49" s="70">
        <f t="shared" si="69"/>
        <v>0</v>
      </c>
      <c r="BV49" s="82"/>
      <c r="BW49" s="82"/>
      <c r="BX49" s="71">
        <f t="shared" si="117"/>
        <v>0</v>
      </c>
      <c r="BZ49" s="80" t="s">
        <v>43</v>
      </c>
      <c r="CA49" s="81">
        <v>2240</v>
      </c>
      <c r="CB49" s="70">
        <f t="shared" si="70"/>
        <v>0</v>
      </c>
      <c r="CC49" s="82"/>
      <c r="CD49" s="82"/>
      <c r="CE49" s="71">
        <f t="shared" si="118"/>
        <v>0</v>
      </c>
    </row>
    <row r="50" spans="1:83" s="66" customFormat="1" ht="15.75" thickBot="1">
      <c r="A50" s="80" t="s">
        <v>37</v>
      </c>
      <c r="B50" s="81">
        <v>2240</v>
      </c>
      <c r="C50" s="82">
        <f>4343+16200</f>
        <v>20543</v>
      </c>
      <c r="D50" s="82"/>
      <c r="E50" s="128">
        <v>850</v>
      </c>
      <c r="F50" s="71">
        <f t="shared" si="107"/>
        <v>19693</v>
      </c>
      <c r="H50" s="80" t="s">
        <v>37</v>
      </c>
      <c r="I50" s="81">
        <v>2240</v>
      </c>
      <c r="J50" s="70">
        <f t="shared" si="60"/>
        <v>19693</v>
      </c>
      <c r="K50" s="82"/>
      <c r="L50" s="128">
        <v>917.15</v>
      </c>
      <c r="M50" s="71">
        <f t="shared" si="108"/>
        <v>18775.849999999999</v>
      </c>
      <c r="O50" s="80" t="s">
        <v>37</v>
      </c>
      <c r="P50" s="81">
        <v>2240</v>
      </c>
      <c r="Q50" s="70">
        <f t="shared" si="61"/>
        <v>18775.849999999999</v>
      </c>
      <c r="R50" s="82"/>
      <c r="S50" s="128">
        <v>1925.45</v>
      </c>
      <c r="T50" s="71">
        <f t="shared" si="109"/>
        <v>16850.399999999998</v>
      </c>
      <c r="V50" s="80" t="s">
        <v>37</v>
      </c>
      <c r="W50" s="81">
        <v>2240</v>
      </c>
      <c r="X50" s="70">
        <f t="shared" si="62"/>
        <v>16850.399999999998</v>
      </c>
      <c r="Y50" s="82"/>
      <c r="Z50" s="128">
        <v>2267.15</v>
      </c>
      <c r="AA50" s="71">
        <f t="shared" si="110"/>
        <v>14583.249999999998</v>
      </c>
      <c r="AC50" s="80" t="s">
        <v>37</v>
      </c>
      <c r="AD50" s="81">
        <v>2240</v>
      </c>
      <c r="AE50" s="70">
        <f t="shared" si="63"/>
        <v>14583.249999999998</v>
      </c>
      <c r="AF50" s="82"/>
      <c r="AG50" s="128">
        <v>1417.15</v>
      </c>
      <c r="AH50" s="71">
        <f t="shared" si="111"/>
        <v>13166.099999999999</v>
      </c>
      <c r="AJ50" s="80" t="s">
        <v>37</v>
      </c>
      <c r="AK50" s="81">
        <v>2240</v>
      </c>
      <c r="AL50" s="70">
        <f t="shared" si="64"/>
        <v>13166.099999999999</v>
      </c>
      <c r="AM50" s="82"/>
      <c r="AN50" s="128"/>
      <c r="AO50" s="71">
        <f t="shared" si="112"/>
        <v>13166.099999999999</v>
      </c>
      <c r="AQ50" s="80" t="s">
        <v>37</v>
      </c>
      <c r="AR50" s="81">
        <v>2240</v>
      </c>
      <c r="AS50" s="70">
        <f t="shared" si="65"/>
        <v>13166.099999999999</v>
      </c>
      <c r="AT50" s="82"/>
      <c r="AU50" s="128"/>
      <c r="AV50" s="71">
        <f t="shared" si="113"/>
        <v>13166.099999999999</v>
      </c>
      <c r="AX50" s="80" t="s">
        <v>37</v>
      </c>
      <c r="AY50" s="81">
        <v>2240</v>
      </c>
      <c r="AZ50" s="70">
        <f t="shared" si="66"/>
        <v>13166.099999999999</v>
      </c>
      <c r="BA50" s="82"/>
      <c r="BB50" s="82"/>
      <c r="BC50" s="71">
        <f t="shared" si="114"/>
        <v>13166.099999999999</v>
      </c>
      <c r="BE50" s="80" t="s">
        <v>37</v>
      </c>
      <c r="BF50" s="81">
        <v>2240</v>
      </c>
      <c r="BG50" s="70">
        <f t="shared" si="67"/>
        <v>13166.099999999999</v>
      </c>
      <c r="BH50" s="82"/>
      <c r="BI50" s="82"/>
      <c r="BJ50" s="71">
        <f t="shared" si="115"/>
        <v>13166.099999999999</v>
      </c>
      <c r="BL50" s="80" t="s">
        <v>37</v>
      </c>
      <c r="BM50" s="81">
        <v>2240</v>
      </c>
      <c r="BN50" s="70">
        <f t="shared" si="68"/>
        <v>13166.099999999999</v>
      </c>
      <c r="BO50" s="82"/>
      <c r="BP50" s="82"/>
      <c r="BQ50" s="71">
        <f t="shared" si="116"/>
        <v>13166.099999999999</v>
      </c>
      <c r="BS50" s="80" t="s">
        <v>37</v>
      </c>
      <c r="BT50" s="81">
        <v>2240</v>
      </c>
      <c r="BU50" s="70">
        <f t="shared" si="69"/>
        <v>13166.099999999999</v>
      </c>
      <c r="BV50" s="82"/>
      <c r="BW50" s="82"/>
      <c r="BX50" s="71">
        <f t="shared" si="117"/>
        <v>13166.099999999999</v>
      </c>
      <c r="BZ50" s="80" t="s">
        <v>37</v>
      </c>
      <c r="CA50" s="81">
        <v>2240</v>
      </c>
      <c r="CB50" s="70">
        <f t="shared" si="70"/>
        <v>13166.099999999999</v>
      </c>
      <c r="CC50" s="82"/>
      <c r="CD50" s="82"/>
      <c r="CE50" s="71">
        <f t="shared" si="118"/>
        <v>13166.099999999999</v>
      </c>
    </row>
    <row r="51" spans="1:83" s="88" customFormat="1" ht="15.75" customHeight="1" thickBot="1">
      <c r="A51" s="34" t="s">
        <v>143</v>
      </c>
      <c r="B51" s="16">
        <v>2240</v>
      </c>
      <c r="C51" s="49"/>
      <c r="D51" s="49"/>
      <c r="E51" s="128"/>
      <c r="F51" s="71">
        <f t="shared" si="107"/>
        <v>0</v>
      </c>
      <c r="H51" s="34" t="s">
        <v>143</v>
      </c>
      <c r="I51" s="16">
        <v>2240</v>
      </c>
      <c r="J51" s="70">
        <f t="shared" si="60"/>
        <v>0</v>
      </c>
      <c r="K51" s="49"/>
      <c r="L51" s="128"/>
      <c r="M51" s="71">
        <f t="shared" si="108"/>
        <v>0</v>
      </c>
      <c r="O51" s="34" t="s">
        <v>143</v>
      </c>
      <c r="P51" s="16">
        <v>2240</v>
      </c>
      <c r="Q51" s="70">
        <f t="shared" si="61"/>
        <v>0</v>
      </c>
      <c r="R51" s="49"/>
      <c r="S51" s="128"/>
      <c r="T51" s="71">
        <f t="shared" si="109"/>
        <v>0</v>
      </c>
      <c r="V51" s="34" t="s">
        <v>143</v>
      </c>
      <c r="W51" s="16">
        <v>2240</v>
      </c>
      <c r="X51" s="70">
        <f t="shared" si="62"/>
        <v>0</v>
      </c>
      <c r="Y51" s="49"/>
      <c r="Z51" s="128"/>
      <c r="AA51" s="71">
        <f t="shared" si="110"/>
        <v>0</v>
      </c>
      <c r="AC51" s="34" t="s">
        <v>143</v>
      </c>
      <c r="AD51" s="16">
        <v>2240</v>
      </c>
      <c r="AE51" s="70">
        <f t="shared" si="63"/>
        <v>0</v>
      </c>
      <c r="AF51" s="49"/>
      <c r="AG51" s="128"/>
      <c r="AH51" s="71">
        <f t="shared" si="111"/>
        <v>0</v>
      </c>
      <c r="AJ51" s="34" t="s">
        <v>143</v>
      </c>
      <c r="AK51" s="16">
        <v>2240</v>
      </c>
      <c r="AL51" s="70">
        <f t="shared" si="64"/>
        <v>0</v>
      </c>
      <c r="AM51" s="49"/>
      <c r="AN51" s="128"/>
      <c r="AO51" s="71">
        <f t="shared" si="112"/>
        <v>0</v>
      </c>
      <c r="AQ51" s="34" t="s">
        <v>143</v>
      </c>
      <c r="AR51" s="16">
        <v>2240</v>
      </c>
      <c r="AS51" s="70">
        <f t="shared" si="65"/>
        <v>0</v>
      </c>
      <c r="AT51" s="49"/>
      <c r="AU51" s="128"/>
      <c r="AV51" s="71">
        <f t="shared" si="113"/>
        <v>0</v>
      </c>
      <c r="AX51" s="34" t="s">
        <v>143</v>
      </c>
      <c r="AY51" s="16">
        <v>2240</v>
      </c>
      <c r="AZ51" s="70">
        <f t="shared" si="66"/>
        <v>0</v>
      </c>
      <c r="BA51" s="49"/>
      <c r="BB51" s="49"/>
      <c r="BC51" s="71">
        <f t="shared" si="114"/>
        <v>0</v>
      </c>
      <c r="BE51" s="34" t="s">
        <v>143</v>
      </c>
      <c r="BF51" s="16">
        <v>2240</v>
      </c>
      <c r="BG51" s="70">
        <f t="shared" si="67"/>
        <v>0</v>
      </c>
      <c r="BH51" s="49"/>
      <c r="BI51" s="49"/>
      <c r="BJ51" s="71">
        <f t="shared" si="115"/>
        <v>0</v>
      </c>
      <c r="BL51" s="34" t="s">
        <v>143</v>
      </c>
      <c r="BM51" s="16">
        <v>2240</v>
      </c>
      <c r="BN51" s="70">
        <f t="shared" si="68"/>
        <v>0</v>
      </c>
      <c r="BO51" s="49"/>
      <c r="BP51" s="49"/>
      <c r="BQ51" s="71">
        <f t="shared" si="116"/>
        <v>0</v>
      </c>
      <c r="BS51" s="34" t="s">
        <v>143</v>
      </c>
      <c r="BT51" s="16">
        <v>2240</v>
      </c>
      <c r="BU51" s="70">
        <f t="shared" si="69"/>
        <v>0</v>
      </c>
      <c r="BV51" s="49"/>
      <c r="BW51" s="49"/>
      <c r="BX51" s="71">
        <f t="shared" si="117"/>
        <v>0</v>
      </c>
      <c r="BZ51" s="34" t="s">
        <v>143</v>
      </c>
      <c r="CA51" s="16">
        <v>2240</v>
      </c>
      <c r="CB51" s="70">
        <f t="shared" si="70"/>
        <v>0</v>
      </c>
      <c r="CC51" s="49"/>
      <c r="CD51" s="49"/>
      <c r="CE51" s="71">
        <f t="shared" si="118"/>
        <v>0</v>
      </c>
    </row>
    <row r="52" spans="1:83" s="88" customFormat="1" ht="15.75" customHeight="1" thickBot="1">
      <c r="A52" s="34" t="s">
        <v>144</v>
      </c>
      <c r="B52" s="16">
        <v>2240</v>
      </c>
      <c r="C52" s="49"/>
      <c r="D52" s="49"/>
      <c r="E52" s="128"/>
      <c r="F52" s="71">
        <f t="shared" si="107"/>
        <v>0</v>
      </c>
      <c r="H52" s="34" t="s">
        <v>144</v>
      </c>
      <c r="I52" s="16">
        <v>2240</v>
      </c>
      <c r="J52" s="70">
        <f t="shared" si="60"/>
        <v>0</v>
      </c>
      <c r="K52" s="49"/>
      <c r="L52" s="128"/>
      <c r="M52" s="71">
        <f t="shared" si="108"/>
        <v>0</v>
      </c>
      <c r="O52" s="34" t="s">
        <v>144</v>
      </c>
      <c r="P52" s="16">
        <v>2240</v>
      </c>
      <c r="Q52" s="70">
        <f t="shared" si="61"/>
        <v>0</v>
      </c>
      <c r="R52" s="49"/>
      <c r="S52" s="128"/>
      <c r="T52" s="71">
        <f t="shared" si="109"/>
        <v>0</v>
      </c>
      <c r="V52" s="34" t="s">
        <v>144</v>
      </c>
      <c r="W52" s="16">
        <v>2240</v>
      </c>
      <c r="X52" s="70">
        <f t="shared" si="62"/>
        <v>0</v>
      </c>
      <c r="Y52" s="49"/>
      <c r="Z52" s="128"/>
      <c r="AA52" s="71">
        <f t="shared" si="110"/>
        <v>0</v>
      </c>
      <c r="AC52" s="34" t="s">
        <v>144</v>
      </c>
      <c r="AD52" s="16">
        <v>2240</v>
      </c>
      <c r="AE52" s="70">
        <f t="shared" si="63"/>
        <v>0</v>
      </c>
      <c r="AF52" s="49"/>
      <c r="AG52" s="128"/>
      <c r="AH52" s="71">
        <f t="shared" si="111"/>
        <v>0</v>
      </c>
      <c r="AJ52" s="34" t="s">
        <v>144</v>
      </c>
      <c r="AK52" s="16">
        <v>2240</v>
      </c>
      <c r="AL52" s="70">
        <f t="shared" si="64"/>
        <v>0</v>
      </c>
      <c r="AM52" s="49"/>
      <c r="AN52" s="128"/>
      <c r="AO52" s="71">
        <f t="shared" si="112"/>
        <v>0</v>
      </c>
      <c r="AQ52" s="34" t="s">
        <v>144</v>
      </c>
      <c r="AR52" s="16">
        <v>2240</v>
      </c>
      <c r="AS52" s="70">
        <f t="shared" si="65"/>
        <v>0</v>
      </c>
      <c r="AT52" s="49"/>
      <c r="AU52" s="128"/>
      <c r="AV52" s="71">
        <f t="shared" si="113"/>
        <v>0</v>
      </c>
      <c r="AX52" s="34" t="s">
        <v>144</v>
      </c>
      <c r="AY52" s="16">
        <v>2240</v>
      </c>
      <c r="AZ52" s="70">
        <f t="shared" si="66"/>
        <v>0</v>
      </c>
      <c r="BA52" s="49"/>
      <c r="BB52" s="49"/>
      <c r="BC52" s="71">
        <f t="shared" si="114"/>
        <v>0</v>
      </c>
      <c r="BE52" s="34" t="s">
        <v>144</v>
      </c>
      <c r="BF52" s="16">
        <v>2240</v>
      </c>
      <c r="BG52" s="70">
        <f t="shared" si="67"/>
        <v>0</v>
      </c>
      <c r="BH52" s="49"/>
      <c r="BI52" s="49"/>
      <c r="BJ52" s="71">
        <f t="shared" si="115"/>
        <v>0</v>
      </c>
      <c r="BL52" s="34" t="s">
        <v>144</v>
      </c>
      <c r="BM52" s="16">
        <v>2240</v>
      </c>
      <c r="BN52" s="70">
        <f t="shared" si="68"/>
        <v>0</v>
      </c>
      <c r="BO52" s="49"/>
      <c r="BP52" s="49"/>
      <c r="BQ52" s="71">
        <f t="shared" si="116"/>
        <v>0</v>
      </c>
      <c r="BS52" s="34" t="s">
        <v>144</v>
      </c>
      <c r="BT52" s="16">
        <v>2240</v>
      </c>
      <c r="BU52" s="70">
        <f t="shared" si="69"/>
        <v>0</v>
      </c>
      <c r="BV52" s="49"/>
      <c r="BW52" s="49"/>
      <c r="BX52" s="71">
        <f t="shared" si="117"/>
        <v>0</v>
      </c>
      <c r="BZ52" s="34" t="s">
        <v>144</v>
      </c>
      <c r="CA52" s="16">
        <v>2240</v>
      </c>
      <c r="CB52" s="70">
        <f t="shared" si="70"/>
        <v>0</v>
      </c>
      <c r="CC52" s="49"/>
      <c r="CD52" s="49"/>
      <c r="CE52" s="71">
        <f t="shared" si="118"/>
        <v>0</v>
      </c>
    </row>
    <row r="53" spans="1:83" s="88" customFormat="1" ht="15.75" customHeight="1" thickBot="1">
      <c r="A53" s="89" t="s">
        <v>146</v>
      </c>
      <c r="B53" s="23">
        <v>2240</v>
      </c>
      <c r="C53" s="49"/>
      <c r="D53" s="49"/>
      <c r="E53" s="128"/>
      <c r="F53" s="71">
        <f t="shared" si="107"/>
        <v>0</v>
      </c>
      <c r="H53" s="89" t="s">
        <v>146</v>
      </c>
      <c r="I53" s="23">
        <v>2240</v>
      </c>
      <c r="J53" s="70">
        <f t="shared" si="60"/>
        <v>0</v>
      </c>
      <c r="K53" s="49"/>
      <c r="L53" s="128"/>
      <c r="M53" s="71">
        <f t="shared" si="108"/>
        <v>0</v>
      </c>
      <c r="O53" s="89" t="s">
        <v>146</v>
      </c>
      <c r="P53" s="23">
        <v>2240</v>
      </c>
      <c r="Q53" s="70">
        <f t="shared" si="61"/>
        <v>0</v>
      </c>
      <c r="R53" s="49"/>
      <c r="S53" s="128"/>
      <c r="T53" s="71">
        <f t="shared" si="109"/>
        <v>0</v>
      </c>
      <c r="V53" s="89" t="s">
        <v>146</v>
      </c>
      <c r="W53" s="23">
        <v>2240</v>
      </c>
      <c r="X53" s="70">
        <f t="shared" si="62"/>
        <v>0</v>
      </c>
      <c r="Y53" s="49"/>
      <c r="Z53" s="128"/>
      <c r="AA53" s="71">
        <f t="shared" si="110"/>
        <v>0</v>
      </c>
      <c r="AC53" s="89" t="s">
        <v>146</v>
      </c>
      <c r="AD53" s="23">
        <v>2240</v>
      </c>
      <c r="AE53" s="70">
        <f t="shared" si="63"/>
        <v>0</v>
      </c>
      <c r="AF53" s="49"/>
      <c r="AG53" s="128"/>
      <c r="AH53" s="71">
        <f t="shared" si="111"/>
        <v>0</v>
      </c>
      <c r="AJ53" s="89" t="s">
        <v>146</v>
      </c>
      <c r="AK53" s="23">
        <v>2240</v>
      </c>
      <c r="AL53" s="70">
        <f t="shared" si="64"/>
        <v>0</v>
      </c>
      <c r="AM53" s="49"/>
      <c r="AN53" s="128"/>
      <c r="AO53" s="71">
        <f t="shared" si="112"/>
        <v>0</v>
      </c>
      <c r="AQ53" s="89" t="s">
        <v>146</v>
      </c>
      <c r="AR53" s="23">
        <v>2240</v>
      </c>
      <c r="AS53" s="70">
        <f t="shared" si="65"/>
        <v>0</v>
      </c>
      <c r="AT53" s="49"/>
      <c r="AU53" s="128"/>
      <c r="AV53" s="71">
        <f t="shared" si="113"/>
        <v>0</v>
      </c>
      <c r="AX53" s="89" t="s">
        <v>146</v>
      </c>
      <c r="AY53" s="23">
        <v>2240</v>
      </c>
      <c r="AZ53" s="70">
        <f t="shared" si="66"/>
        <v>0</v>
      </c>
      <c r="BA53" s="49">
        <v>150000</v>
      </c>
      <c r="BB53" s="49"/>
      <c r="BC53" s="71">
        <f t="shared" si="114"/>
        <v>150000</v>
      </c>
      <c r="BE53" s="89" t="s">
        <v>146</v>
      </c>
      <c r="BF53" s="23">
        <v>2240</v>
      </c>
      <c r="BG53" s="70">
        <f t="shared" si="67"/>
        <v>150000</v>
      </c>
      <c r="BH53" s="49"/>
      <c r="BI53" s="49"/>
      <c r="BJ53" s="71">
        <f t="shared" si="115"/>
        <v>150000</v>
      </c>
      <c r="BL53" s="89" t="s">
        <v>146</v>
      </c>
      <c r="BM53" s="23">
        <v>2240</v>
      </c>
      <c r="BN53" s="70">
        <f t="shared" si="68"/>
        <v>150000</v>
      </c>
      <c r="BO53" s="49"/>
      <c r="BP53" s="49"/>
      <c r="BQ53" s="71">
        <f t="shared" si="116"/>
        <v>150000</v>
      </c>
      <c r="BS53" s="89" t="s">
        <v>146</v>
      </c>
      <c r="BT53" s="23">
        <v>2240</v>
      </c>
      <c r="BU53" s="70">
        <f t="shared" si="69"/>
        <v>150000</v>
      </c>
      <c r="BV53" s="49"/>
      <c r="BW53" s="49"/>
      <c r="BX53" s="71">
        <f t="shared" si="117"/>
        <v>150000</v>
      </c>
      <c r="BZ53" s="89" t="s">
        <v>146</v>
      </c>
      <c r="CA53" s="23">
        <v>2240</v>
      </c>
      <c r="CB53" s="70">
        <f t="shared" si="70"/>
        <v>150000</v>
      </c>
      <c r="CC53" s="49"/>
      <c r="CD53" s="49"/>
      <c r="CE53" s="71">
        <f t="shared" si="118"/>
        <v>150000</v>
      </c>
    </row>
    <row r="54" spans="1:83" s="66" customFormat="1" ht="15.75" thickBot="1">
      <c r="A54" s="80" t="s">
        <v>34</v>
      </c>
      <c r="B54" s="81">
        <v>2240</v>
      </c>
      <c r="C54" s="70"/>
      <c r="D54" s="85"/>
      <c r="E54" s="128"/>
      <c r="F54" s="71">
        <f t="shared" si="107"/>
        <v>0</v>
      </c>
      <c r="H54" s="80" t="s">
        <v>34</v>
      </c>
      <c r="I54" s="81">
        <v>2240</v>
      </c>
      <c r="J54" s="70">
        <f t="shared" si="60"/>
        <v>0</v>
      </c>
      <c r="K54" s="85"/>
      <c r="L54" s="128"/>
      <c r="M54" s="71">
        <f t="shared" si="108"/>
        <v>0</v>
      </c>
      <c r="O54" s="80" t="s">
        <v>34</v>
      </c>
      <c r="P54" s="81">
        <v>2240</v>
      </c>
      <c r="Q54" s="70">
        <f t="shared" si="61"/>
        <v>0</v>
      </c>
      <c r="R54" s="85"/>
      <c r="S54" s="128"/>
      <c r="T54" s="71">
        <f t="shared" si="109"/>
        <v>0</v>
      </c>
      <c r="V54" s="80" t="s">
        <v>34</v>
      </c>
      <c r="W54" s="81">
        <v>2240</v>
      </c>
      <c r="X54" s="70">
        <f t="shared" si="62"/>
        <v>0</v>
      </c>
      <c r="Y54" s="85"/>
      <c r="Z54" s="128"/>
      <c r="AA54" s="71">
        <f t="shared" si="110"/>
        <v>0</v>
      </c>
      <c r="AC54" s="80" t="s">
        <v>34</v>
      </c>
      <c r="AD54" s="81">
        <v>2240</v>
      </c>
      <c r="AE54" s="70">
        <f t="shared" si="63"/>
        <v>0</v>
      </c>
      <c r="AF54" s="85"/>
      <c r="AG54" s="128"/>
      <c r="AH54" s="71">
        <f t="shared" si="111"/>
        <v>0</v>
      </c>
      <c r="AJ54" s="80" t="s">
        <v>34</v>
      </c>
      <c r="AK54" s="81">
        <v>2240</v>
      </c>
      <c r="AL54" s="70">
        <f t="shared" si="64"/>
        <v>0</v>
      </c>
      <c r="AM54" s="85"/>
      <c r="AN54" s="128"/>
      <c r="AO54" s="71">
        <f t="shared" si="112"/>
        <v>0</v>
      </c>
      <c r="AQ54" s="80" t="s">
        <v>34</v>
      </c>
      <c r="AR54" s="81">
        <v>2240</v>
      </c>
      <c r="AS54" s="70">
        <f t="shared" si="65"/>
        <v>0</v>
      </c>
      <c r="AT54" s="85"/>
      <c r="AU54" s="128"/>
      <c r="AV54" s="71">
        <f t="shared" si="113"/>
        <v>0</v>
      </c>
      <c r="AX54" s="80" t="s">
        <v>34</v>
      </c>
      <c r="AY54" s="81">
        <v>2240</v>
      </c>
      <c r="AZ54" s="70">
        <f t="shared" si="66"/>
        <v>0</v>
      </c>
      <c r="BA54" s="85"/>
      <c r="BB54" s="85"/>
      <c r="BC54" s="71">
        <f t="shared" si="114"/>
        <v>0</v>
      </c>
      <c r="BE54" s="80" t="s">
        <v>34</v>
      </c>
      <c r="BF54" s="81">
        <v>2240</v>
      </c>
      <c r="BG54" s="70">
        <f t="shared" si="67"/>
        <v>0</v>
      </c>
      <c r="BH54" s="85"/>
      <c r="BI54" s="85"/>
      <c r="BJ54" s="71">
        <f t="shared" si="115"/>
        <v>0</v>
      </c>
      <c r="BL54" s="80" t="s">
        <v>34</v>
      </c>
      <c r="BM54" s="81">
        <v>2240</v>
      </c>
      <c r="BN54" s="70">
        <f t="shared" si="68"/>
        <v>0</v>
      </c>
      <c r="BO54" s="85"/>
      <c r="BP54" s="85"/>
      <c r="BQ54" s="71">
        <f t="shared" si="116"/>
        <v>0</v>
      </c>
      <c r="BS54" s="80" t="s">
        <v>34</v>
      </c>
      <c r="BT54" s="81">
        <v>2240</v>
      </c>
      <c r="BU54" s="70">
        <f t="shared" si="69"/>
        <v>0</v>
      </c>
      <c r="BV54" s="85"/>
      <c r="BW54" s="85"/>
      <c r="BX54" s="71">
        <f t="shared" si="117"/>
        <v>0</v>
      </c>
      <c r="BZ54" s="80" t="s">
        <v>34</v>
      </c>
      <c r="CA54" s="81">
        <v>2240</v>
      </c>
      <c r="CB54" s="70">
        <f t="shared" si="70"/>
        <v>0</v>
      </c>
      <c r="CC54" s="85"/>
      <c r="CD54" s="85"/>
      <c r="CE54" s="71">
        <f t="shared" si="118"/>
        <v>0</v>
      </c>
    </row>
    <row r="55" spans="1:83" s="112" customFormat="1" ht="15.75" customHeight="1" thickBot="1">
      <c r="A55" s="29" t="s">
        <v>50</v>
      </c>
      <c r="B55" s="30">
        <v>2270</v>
      </c>
      <c r="C55" s="47">
        <f>SUM(C56:C60)</f>
        <v>3840508</v>
      </c>
      <c r="D55" s="47">
        <f t="shared" ref="D55:E55" si="119">SUM(D56:D60)</f>
        <v>0</v>
      </c>
      <c r="E55" s="120">
        <f t="shared" si="119"/>
        <v>8183.55</v>
      </c>
      <c r="F55" s="47">
        <f t="shared" ref="F55" si="120">C55+D55-E55</f>
        <v>3832324.45</v>
      </c>
      <c r="H55" s="29" t="s">
        <v>50</v>
      </c>
      <c r="I55" s="30">
        <v>2270</v>
      </c>
      <c r="J55" s="47">
        <f>SUM(J56:J60)</f>
        <v>3832324.45</v>
      </c>
      <c r="K55" s="47">
        <f t="shared" ref="K55:L55" si="121">SUM(K56:K60)</f>
        <v>902.57</v>
      </c>
      <c r="L55" s="120">
        <f t="shared" si="121"/>
        <v>616569.97999999986</v>
      </c>
      <c r="M55" s="47">
        <f t="shared" ref="M55" si="122">J55+K55-L55</f>
        <v>3216657.04</v>
      </c>
      <c r="O55" s="29" t="s">
        <v>50</v>
      </c>
      <c r="P55" s="30">
        <v>2270</v>
      </c>
      <c r="Q55" s="47">
        <f>SUM(Q56:Q60)</f>
        <v>3216657.04</v>
      </c>
      <c r="R55" s="47">
        <f t="shared" ref="R55:S55" si="123">SUM(R56:R60)</f>
        <v>0</v>
      </c>
      <c r="S55" s="120">
        <f t="shared" si="123"/>
        <v>388906.19</v>
      </c>
      <c r="T55" s="47">
        <f t="shared" ref="T55" si="124">Q55+R55-S55</f>
        <v>2827750.85</v>
      </c>
      <c r="V55" s="29" t="s">
        <v>50</v>
      </c>
      <c r="W55" s="30">
        <v>2270</v>
      </c>
      <c r="X55" s="47">
        <f>SUM(X56:X60)</f>
        <v>2827750.85</v>
      </c>
      <c r="Y55" s="47">
        <f t="shared" ref="Y55:Z55" si="125">SUM(Y56:Y60)</f>
        <v>0</v>
      </c>
      <c r="Z55" s="120">
        <f t="shared" si="125"/>
        <v>615667.40999999992</v>
      </c>
      <c r="AA55" s="47">
        <f t="shared" ref="AA55" si="126">X55+Y55-Z55</f>
        <v>2212083.4400000004</v>
      </c>
      <c r="AC55" s="29" t="s">
        <v>50</v>
      </c>
      <c r="AD55" s="30">
        <v>2270</v>
      </c>
      <c r="AE55" s="47">
        <f>SUM(AE56:AE60)</f>
        <v>2212083.4400000004</v>
      </c>
      <c r="AF55" s="47">
        <f t="shared" ref="AF55:AG55" si="127">SUM(AF56:AF60)</f>
        <v>0</v>
      </c>
      <c r="AG55" s="120">
        <f t="shared" si="127"/>
        <v>384639.16000000003</v>
      </c>
      <c r="AH55" s="47">
        <f t="shared" ref="AH55" si="128">AE55+AF55-AG55</f>
        <v>1827444.2800000003</v>
      </c>
      <c r="AJ55" s="29" t="s">
        <v>50</v>
      </c>
      <c r="AK55" s="30">
        <v>2270</v>
      </c>
      <c r="AL55" s="47">
        <f>SUM(AL56:AL60)</f>
        <v>1827444.2800000003</v>
      </c>
      <c r="AM55" s="47">
        <f t="shared" ref="AM55:AN55" si="129">SUM(AM56:AM60)</f>
        <v>0</v>
      </c>
      <c r="AN55" s="120">
        <f t="shared" si="129"/>
        <v>64868.01</v>
      </c>
      <c r="AO55" s="47">
        <f t="shared" ref="AO55" si="130">AL55+AM55-AN55</f>
        <v>1762576.2700000003</v>
      </c>
      <c r="AQ55" s="29" t="s">
        <v>50</v>
      </c>
      <c r="AR55" s="30">
        <v>2270</v>
      </c>
      <c r="AS55" s="47">
        <f>SUM(AS56:AS60)</f>
        <v>1762576.2700000005</v>
      </c>
      <c r="AT55" s="47">
        <f t="shared" ref="AT55:AU55" si="131">SUM(AT56:AT60)</f>
        <v>0</v>
      </c>
      <c r="AU55" s="120">
        <f t="shared" si="131"/>
        <v>27831.200000000001</v>
      </c>
      <c r="AV55" s="47">
        <f t="shared" ref="AV55" si="132">AS55+AT55-AU55</f>
        <v>1734745.0700000005</v>
      </c>
      <c r="AX55" s="29" t="s">
        <v>50</v>
      </c>
      <c r="AY55" s="30">
        <v>2270</v>
      </c>
      <c r="AZ55" s="47">
        <f>SUM(AZ56:AZ60)</f>
        <v>1734745.0700000005</v>
      </c>
      <c r="BA55" s="47">
        <f t="shared" ref="BA55:BB55" si="133">SUM(BA56:BA60)</f>
        <v>0</v>
      </c>
      <c r="BB55" s="47">
        <f t="shared" si="133"/>
        <v>0</v>
      </c>
      <c r="BC55" s="47">
        <f t="shared" ref="BC55" si="134">AZ55+BA55-BB55</f>
        <v>1734745.0700000005</v>
      </c>
      <c r="BE55" s="29" t="s">
        <v>50</v>
      </c>
      <c r="BF55" s="30">
        <v>2270</v>
      </c>
      <c r="BG55" s="47">
        <f>SUM(BG56:BG60)</f>
        <v>1734745.0700000005</v>
      </c>
      <c r="BH55" s="47">
        <f t="shared" ref="BH55:BI55" si="135">SUM(BH56:BH60)</f>
        <v>0</v>
      </c>
      <c r="BI55" s="47">
        <f t="shared" si="135"/>
        <v>0</v>
      </c>
      <c r="BJ55" s="47">
        <f t="shared" ref="BJ55" si="136">BG55+BH55-BI55</f>
        <v>1734745.0700000005</v>
      </c>
      <c r="BL55" s="29" t="s">
        <v>50</v>
      </c>
      <c r="BM55" s="30">
        <v>2270</v>
      </c>
      <c r="BN55" s="47">
        <f>SUM(BN56:BN60)</f>
        <v>1734745.0700000005</v>
      </c>
      <c r="BO55" s="47">
        <f t="shared" ref="BO55:BP55" si="137">SUM(BO56:BO60)</f>
        <v>0</v>
      </c>
      <c r="BP55" s="47">
        <f t="shared" si="137"/>
        <v>0</v>
      </c>
      <c r="BQ55" s="47">
        <f t="shared" ref="BQ55" si="138">BN55+BO55-BP55</f>
        <v>1734745.0700000005</v>
      </c>
      <c r="BS55" s="29" t="s">
        <v>50</v>
      </c>
      <c r="BT55" s="30">
        <v>2270</v>
      </c>
      <c r="BU55" s="47">
        <f>SUM(BU56:BU60)</f>
        <v>1734745.0700000005</v>
      </c>
      <c r="BV55" s="47">
        <f t="shared" ref="BV55:BW55" si="139">SUM(BV56:BV60)</f>
        <v>0</v>
      </c>
      <c r="BW55" s="47">
        <f t="shared" si="139"/>
        <v>0</v>
      </c>
      <c r="BX55" s="47">
        <f t="shared" ref="BX55" si="140">BU55+BV55-BW55</f>
        <v>1734745.0700000005</v>
      </c>
      <c r="BZ55" s="29" t="s">
        <v>50</v>
      </c>
      <c r="CA55" s="30">
        <v>2270</v>
      </c>
      <c r="CB55" s="47">
        <f>SUM(CB56:CB60)</f>
        <v>1734745.0700000005</v>
      </c>
      <c r="CC55" s="47">
        <f t="shared" ref="CC55:CD55" si="141">SUM(CC56:CC60)</f>
        <v>0</v>
      </c>
      <c r="CD55" s="47">
        <f t="shared" si="141"/>
        <v>0</v>
      </c>
      <c r="CE55" s="47">
        <f t="shared" ref="CE55" si="142">CB55+CC55-CD55</f>
        <v>1734745.0700000005</v>
      </c>
    </row>
    <row r="56" spans="1:83" s="66" customFormat="1" ht="15.75" thickBot="1">
      <c r="A56" s="80" t="s">
        <v>38</v>
      </c>
      <c r="B56" s="81">
        <v>2271</v>
      </c>
      <c r="C56" s="86">
        <v>2978132</v>
      </c>
      <c r="D56" s="86"/>
      <c r="E56" s="127"/>
      <c r="F56" s="71">
        <f t="shared" ref="F56:F70" si="143">C56+D56-E56</f>
        <v>2978132</v>
      </c>
      <c r="H56" s="80" t="s">
        <v>38</v>
      </c>
      <c r="I56" s="81">
        <v>2271</v>
      </c>
      <c r="J56" s="70">
        <f t="shared" si="60"/>
        <v>2978132</v>
      </c>
      <c r="K56" s="86"/>
      <c r="L56" s="127">
        <v>524876.43999999994</v>
      </c>
      <c r="M56" s="71">
        <f t="shared" ref="M56:M70" si="144">J56+K56-L56</f>
        <v>2453255.56</v>
      </c>
      <c r="O56" s="80" t="s">
        <v>38</v>
      </c>
      <c r="P56" s="81">
        <v>2271</v>
      </c>
      <c r="Q56" s="70">
        <f t="shared" si="61"/>
        <v>2453255.56</v>
      </c>
      <c r="R56" s="86"/>
      <c r="S56" s="127">
        <v>252009.05</v>
      </c>
      <c r="T56" s="71">
        <f t="shared" ref="T56:T70" si="145">Q56+R56-S56</f>
        <v>2201246.5100000002</v>
      </c>
      <c r="V56" s="80" t="s">
        <v>38</v>
      </c>
      <c r="W56" s="81">
        <v>2271</v>
      </c>
      <c r="X56" s="70">
        <f t="shared" si="62"/>
        <v>2201246.5100000002</v>
      </c>
      <c r="Y56" s="86"/>
      <c r="Z56" s="127">
        <v>524876.43999999994</v>
      </c>
      <c r="AA56" s="71">
        <f t="shared" ref="AA56:AA70" si="146">X56+Y56-Z56</f>
        <v>1676370.0700000003</v>
      </c>
      <c r="AC56" s="80" t="s">
        <v>38</v>
      </c>
      <c r="AD56" s="81">
        <v>2271</v>
      </c>
      <c r="AE56" s="70">
        <f t="shared" si="63"/>
        <v>1676370.0700000003</v>
      </c>
      <c r="AF56" s="86"/>
      <c r="AG56" s="127">
        <v>252009.05</v>
      </c>
      <c r="AH56" s="71">
        <f t="shared" ref="AH56:AH70" si="147">AE56+AF56-AG56</f>
        <v>1424361.0200000003</v>
      </c>
      <c r="AJ56" s="80" t="s">
        <v>38</v>
      </c>
      <c r="AK56" s="81">
        <v>2271</v>
      </c>
      <c r="AL56" s="70">
        <f t="shared" si="64"/>
        <v>1424361.0200000003</v>
      </c>
      <c r="AM56" s="86"/>
      <c r="AN56" s="127"/>
      <c r="AO56" s="71">
        <f t="shared" ref="AO56:AO70" si="148">AL56+AM56-AN56</f>
        <v>1424361.0200000003</v>
      </c>
      <c r="AQ56" s="80" t="s">
        <v>38</v>
      </c>
      <c r="AR56" s="81">
        <v>2271</v>
      </c>
      <c r="AS56" s="70">
        <f t="shared" si="65"/>
        <v>1424361.0200000003</v>
      </c>
      <c r="AT56" s="86"/>
      <c r="AU56" s="127"/>
      <c r="AV56" s="71">
        <f t="shared" ref="AV56:AV70" si="149">AS56+AT56-AU56</f>
        <v>1424361.0200000003</v>
      </c>
      <c r="AX56" s="80" t="s">
        <v>38</v>
      </c>
      <c r="AY56" s="81">
        <v>2271</v>
      </c>
      <c r="AZ56" s="70">
        <f t="shared" si="66"/>
        <v>1424361.0200000003</v>
      </c>
      <c r="BA56" s="86"/>
      <c r="BB56" s="86"/>
      <c r="BC56" s="71">
        <f t="shared" ref="BC56:BC70" si="150">AZ56+BA56-BB56</f>
        <v>1424361.0200000003</v>
      </c>
      <c r="BE56" s="80" t="s">
        <v>38</v>
      </c>
      <c r="BF56" s="81">
        <v>2271</v>
      </c>
      <c r="BG56" s="70">
        <f t="shared" si="67"/>
        <v>1424361.0200000003</v>
      </c>
      <c r="BH56" s="86"/>
      <c r="BI56" s="86"/>
      <c r="BJ56" s="71">
        <f t="shared" ref="BJ56:BJ70" si="151">BG56+BH56-BI56</f>
        <v>1424361.0200000003</v>
      </c>
      <c r="BL56" s="80" t="s">
        <v>38</v>
      </c>
      <c r="BM56" s="81">
        <v>2271</v>
      </c>
      <c r="BN56" s="70">
        <f t="shared" si="68"/>
        <v>1424361.0200000003</v>
      </c>
      <c r="BO56" s="86"/>
      <c r="BP56" s="86"/>
      <c r="BQ56" s="71">
        <f t="shared" ref="BQ56:BQ70" si="152">BN56+BO56-BP56</f>
        <v>1424361.0200000003</v>
      </c>
      <c r="BS56" s="80" t="s">
        <v>38</v>
      </c>
      <c r="BT56" s="81">
        <v>2271</v>
      </c>
      <c r="BU56" s="70">
        <f t="shared" si="69"/>
        <v>1424361.0200000003</v>
      </c>
      <c r="BV56" s="86"/>
      <c r="BW56" s="86"/>
      <c r="BX56" s="71">
        <f t="shared" ref="BX56:BX70" si="153">BU56+BV56-BW56</f>
        <v>1424361.0200000003</v>
      </c>
      <c r="BZ56" s="80" t="s">
        <v>38</v>
      </c>
      <c r="CA56" s="81">
        <v>2271</v>
      </c>
      <c r="CB56" s="70">
        <f t="shared" si="70"/>
        <v>1424361.0200000003</v>
      </c>
      <c r="CC56" s="86"/>
      <c r="CD56" s="86"/>
      <c r="CE56" s="71">
        <f t="shared" ref="CE56:CE70" si="154">CB56+CC56-CD56</f>
        <v>1424361.0200000003</v>
      </c>
    </row>
    <row r="57" spans="1:83" s="66" customFormat="1" ht="21.75" customHeight="1" thickBot="1">
      <c r="A57" s="80" t="s">
        <v>39</v>
      </c>
      <c r="B57" s="81">
        <v>2272</v>
      </c>
      <c r="C57" s="86">
        <v>118914</v>
      </c>
      <c r="D57" s="86"/>
      <c r="E57" s="127">
        <v>8183.55</v>
      </c>
      <c r="F57" s="71">
        <f t="shared" si="143"/>
        <v>110730.45</v>
      </c>
      <c r="H57" s="80" t="s">
        <v>39</v>
      </c>
      <c r="I57" s="81">
        <v>2272</v>
      </c>
      <c r="J57" s="70">
        <f t="shared" si="60"/>
        <v>110730.45</v>
      </c>
      <c r="K57" s="86"/>
      <c r="L57" s="127">
        <v>11646.24</v>
      </c>
      <c r="M57" s="71">
        <f t="shared" si="144"/>
        <v>99084.209999999992</v>
      </c>
      <c r="O57" s="80" t="s">
        <v>39</v>
      </c>
      <c r="P57" s="81">
        <v>2272</v>
      </c>
      <c r="Q57" s="70">
        <f t="shared" si="61"/>
        <v>99084.209999999992</v>
      </c>
      <c r="R57" s="86"/>
      <c r="S57" s="127">
        <v>5358.42</v>
      </c>
      <c r="T57" s="71">
        <f t="shared" si="145"/>
        <v>93725.79</v>
      </c>
      <c r="V57" s="80" t="s">
        <v>39</v>
      </c>
      <c r="W57" s="81">
        <v>2272</v>
      </c>
      <c r="X57" s="70">
        <f t="shared" si="62"/>
        <v>93725.79</v>
      </c>
      <c r="Y57" s="86"/>
      <c r="Z57" s="127">
        <v>11646.24</v>
      </c>
      <c r="AA57" s="71">
        <f t="shared" si="146"/>
        <v>82079.549999999988</v>
      </c>
      <c r="AC57" s="80" t="s">
        <v>39</v>
      </c>
      <c r="AD57" s="81">
        <v>2272</v>
      </c>
      <c r="AE57" s="70">
        <f t="shared" si="63"/>
        <v>82079.549999999988</v>
      </c>
      <c r="AF57" s="86"/>
      <c r="AG57" s="127">
        <v>5358.42</v>
      </c>
      <c r="AH57" s="71">
        <f t="shared" si="147"/>
        <v>76721.12999999999</v>
      </c>
      <c r="AJ57" s="80" t="s">
        <v>39</v>
      </c>
      <c r="AK57" s="81">
        <v>2272</v>
      </c>
      <c r="AL57" s="70">
        <f t="shared" si="64"/>
        <v>76721.12999999999</v>
      </c>
      <c r="AM57" s="86"/>
      <c r="AN57" s="127">
        <v>11755.52</v>
      </c>
      <c r="AO57" s="71">
        <f t="shared" si="148"/>
        <v>64965.609999999986</v>
      </c>
      <c r="AQ57" s="80" t="s">
        <v>39</v>
      </c>
      <c r="AR57" s="81">
        <v>2272</v>
      </c>
      <c r="AS57" s="70">
        <f t="shared" si="65"/>
        <v>64965.609999999986</v>
      </c>
      <c r="AT57" s="86"/>
      <c r="AU57" s="127">
        <v>9436.7999999999993</v>
      </c>
      <c r="AV57" s="71">
        <f t="shared" si="149"/>
        <v>55528.809999999983</v>
      </c>
      <c r="AX57" s="80" t="s">
        <v>39</v>
      </c>
      <c r="AY57" s="81">
        <v>2272</v>
      </c>
      <c r="AZ57" s="70">
        <f t="shared" si="66"/>
        <v>55528.809999999983</v>
      </c>
      <c r="BA57" s="86"/>
      <c r="BB57" s="86"/>
      <c r="BC57" s="71">
        <f t="shared" si="150"/>
        <v>55528.809999999983</v>
      </c>
      <c r="BE57" s="80" t="s">
        <v>39</v>
      </c>
      <c r="BF57" s="81">
        <v>2272</v>
      </c>
      <c r="BG57" s="70">
        <f t="shared" si="67"/>
        <v>55528.809999999983</v>
      </c>
      <c r="BH57" s="86"/>
      <c r="BI57" s="86"/>
      <c r="BJ57" s="71">
        <f t="shared" si="151"/>
        <v>55528.809999999983</v>
      </c>
      <c r="BL57" s="80" t="s">
        <v>39</v>
      </c>
      <c r="BM57" s="81">
        <v>2272</v>
      </c>
      <c r="BN57" s="70">
        <f t="shared" si="68"/>
        <v>55528.809999999983</v>
      </c>
      <c r="BO57" s="86"/>
      <c r="BP57" s="86"/>
      <c r="BQ57" s="71">
        <f t="shared" si="152"/>
        <v>55528.809999999983</v>
      </c>
      <c r="BS57" s="80" t="s">
        <v>39</v>
      </c>
      <c r="BT57" s="81">
        <v>2272</v>
      </c>
      <c r="BU57" s="70">
        <f t="shared" si="69"/>
        <v>55528.809999999983</v>
      </c>
      <c r="BV57" s="86"/>
      <c r="BW57" s="86"/>
      <c r="BX57" s="71">
        <f t="shared" si="153"/>
        <v>55528.809999999983</v>
      </c>
      <c r="BZ57" s="80" t="s">
        <v>39</v>
      </c>
      <c r="CA57" s="81">
        <v>2272</v>
      </c>
      <c r="CB57" s="70">
        <f t="shared" si="70"/>
        <v>55528.809999999983</v>
      </c>
      <c r="CC57" s="86"/>
      <c r="CD57" s="86"/>
      <c r="CE57" s="71">
        <f t="shared" si="154"/>
        <v>55528.809999999983</v>
      </c>
    </row>
    <row r="58" spans="1:83" s="66" customFormat="1" ht="15.75" thickBot="1">
      <c r="A58" s="80" t="s">
        <v>40</v>
      </c>
      <c r="B58" s="81">
        <v>2273</v>
      </c>
      <c r="C58" s="86">
        <v>711177</v>
      </c>
      <c r="D58" s="86"/>
      <c r="E58" s="127"/>
      <c r="F58" s="71">
        <f t="shared" si="143"/>
        <v>711177</v>
      </c>
      <c r="H58" s="80" t="s">
        <v>40</v>
      </c>
      <c r="I58" s="81">
        <v>2273</v>
      </c>
      <c r="J58" s="70">
        <f t="shared" si="60"/>
        <v>711177</v>
      </c>
      <c r="K58" s="86"/>
      <c r="L58" s="127">
        <v>79144.73</v>
      </c>
      <c r="M58" s="71">
        <f t="shared" si="144"/>
        <v>632032.27</v>
      </c>
      <c r="O58" s="80" t="s">
        <v>40</v>
      </c>
      <c r="P58" s="81">
        <v>2273</v>
      </c>
      <c r="Q58" s="70">
        <f t="shared" si="61"/>
        <v>632032.27</v>
      </c>
      <c r="R58" s="86"/>
      <c r="S58" s="127">
        <v>124693.54</v>
      </c>
      <c r="T58" s="71">
        <f t="shared" si="145"/>
        <v>507338.73000000004</v>
      </c>
      <c r="V58" s="80" t="s">
        <v>40</v>
      </c>
      <c r="W58" s="81">
        <v>2273</v>
      </c>
      <c r="X58" s="70">
        <f t="shared" si="62"/>
        <v>507338.73000000004</v>
      </c>
      <c r="Y58" s="86"/>
      <c r="Z58" s="127">
        <v>79144.73</v>
      </c>
      <c r="AA58" s="71">
        <f t="shared" si="146"/>
        <v>428194.00000000006</v>
      </c>
      <c r="AC58" s="80" t="s">
        <v>40</v>
      </c>
      <c r="AD58" s="81">
        <v>2273</v>
      </c>
      <c r="AE58" s="70">
        <f t="shared" si="63"/>
        <v>428194.00000000006</v>
      </c>
      <c r="AF58" s="86"/>
      <c r="AG58" s="127">
        <v>124693.54</v>
      </c>
      <c r="AH58" s="71">
        <f t="shared" si="147"/>
        <v>303500.46000000008</v>
      </c>
      <c r="AJ58" s="80" t="s">
        <v>40</v>
      </c>
      <c r="AK58" s="81">
        <v>2273</v>
      </c>
      <c r="AL58" s="70">
        <f t="shared" si="64"/>
        <v>303500.46000000008</v>
      </c>
      <c r="AM58" s="86"/>
      <c r="AN58" s="127">
        <v>51512.89</v>
      </c>
      <c r="AO58" s="71">
        <f t="shared" si="148"/>
        <v>251987.57000000007</v>
      </c>
      <c r="AQ58" s="80" t="s">
        <v>40</v>
      </c>
      <c r="AR58" s="81">
        <v>2273</v>
      </c>
      <c r="AS58" s="70">
        <f t="shared" si="65"/>
        <v>251987.57000000007</v>
      </c>
      <c r="AT58" s="86"/>
      <c r="AU58" s="127">
        <v>18394.400000000001</v>
      </c>
      <c r="AV58" s="71">
        <f t="shared" si="149"/>
        <v>233593.17000000007</v>
      </c>
      <c r="AX58" s="80" t="s">
        <v>40</v>
      </c>
      <c r="AY58" s="81">
        <v>2273</v>
      </c>
      <c r="AZ58" s="70">
        <f t="shared" si="66"/>
        <v>233593.17000000007</v>
      </c>
      <c r="BA58" s="86"/>
      <c r="BB58" s="86"/>
      <c r="BC58" s="71">
        <f t="shared" si="150"/>
        <v>233593.17000000007</v>
      </c>
      <c r="BE58" s="80" t="s">
        <v>40</v>
      </c>
      <c r="BF58" s="81">
        <v>2273</v>
      </c>
      <c r="BG58" s="70">
        <f t="shared" si="67"/>
        <v>233593.17000000007</v>
      </c>
      <c r="BH58" s="86"/>
      <c r="BI58" s="86"/>
      <c r="BJ58" s="71">
        <f t="shared" si="151"/>
        <v>233593.17000000007</v>
      </c>
      <c r="BL58" s="80" t="s">
        <v>40</v>
      </c>
      <c r="BM58" s="81">
        <v>2273</v>
      </c>
      <c r="BN58" s="70">
        <f t="shared" si="68"/>
        <v>233593.17000000007</v>
      </c>
      <c r="BO58" s="86"/>
      <c r="BP58" s="86"/>
      <c r="BQ58" s="71">
        <f t="shared" si="152"/>
        <v>233593.17000000007</v>
      </c>
      <c r="BS58" s="80" t="s">
        <v>40</v>
      </c>
      <c r="BT58" s="81">
        <v>2273</v>
      </c>
      <c r="BU58" s="70">
        <f t="shared" si="69"/>
        <v>233593.17000000007</v>
      </c>
      <c r="BV58" s="86"/>
      <c r="BW58" s="86"/>
      <c r="BX58" s="71">
        <f t="shared" si="153"/>
        <v>233593.17000000007</v>
      </c>
      <c r="BZ58" s="80" t="s">
        <v>40</v>
      </c>
      <c r="CA58" s="81">
        <v>2273</v>
      </c>
      <c r="CB58" s="70">
        <f t="shared" si="70"/>
        <v>233593.17000000007</v>
      </c>
      <c r="CC58" s="86"/>
      <c r="CD58" s="86"/>
      <c r="CE58" s="71">
        <f t="shared" si="154"/>
        <v>233593.17000000007</v>
      </c>
    </row>
    <row r="59" spans="1:83" s="66" customFormat="1" ht="15.75" thickBot="1">
      <c r="A59" s="80" t="s">
        <v>42</v>
      </c>
      <c r="B59" s="81">
        <v>2274</v>
      </c>
      <c r="C59" s="86"/>
      <c r="D59" s="86"/>
      <c r="E59" s="127"/>
      <c r="F59" s="71">
        <f t="shared" si="143"/>
        <v>0</v>
      </c>
      <c r="H59" s="80" t="s">
        <v>42</v>
      </c>
      <c r="I59" s="81">
        <v>2274</v>
      </c>
      <c r="J59" s="70">
        <f t="shared" si="60"/>
        <v>0</v>
      </c>
      <c r="K59" s="86"/>
      <c r="L59" s="127"/>
      <c r="M59" s="71">
        <f t="shared" si="144"/>
        <v>0</v>
      </c>
      <c r="O59" s="80" t="s">
        <v>42</v>
      </c>
      <c r="P59" s="81">
        <v>2274</v>
      </c>
      <c r="Q59" s="70">
        <f t="shared" si="61"/>
        <v>0</v>
      </c>
      <c r="R59" s="86"/>
      <c r="S59" s="127"/>
      <c r="T59" s="71">
        <f t="shared" si="145"/>
        <v>0</v>
      </c>
      <c r="V59" s="80" t="s">
        <v>42</v>
      </c>
      <c r="W59" s="81">
        <v>2274</v>
      </c>
      <c r="X59" s="70">
        <f t="shared" si="62"/>
        <v>0</v>
      </c>
      <c r="Y59" s="86"/>
      <c r="Z59" s="127"/>
      <c r="AA59" s="71">
        <f t="shared" si="146"/>
        <v>0</v>
      </c>
      <c r="AC59" s="80" t="s">
        <v>42</v>
      </c>
      <c r="AD59" s="81">
        <v>2274</v>
      </c>
      <c r="AE59" s="70">
        <f t="shared" si="63"/>
        <v>0</v>
      </c>
      <c r="AF59" s="86"/>
      <c r="AG59" s="127"/>
      <c r="AH59" s="71">
        <f t="shared" si="147"/>
        <v>0</v>
      </c>
      <c r="AJ59" s="80" t="s">
        <v>42</v>
      </c>
      <c r="AK59" s="81">
        <v>2274</v>
      </c>
      <c r="AL59" s="70">
        <f t="shared" si="64"/>
        <v>0</v>
      </c>
      <c r="AM59" s="86"/>
      <c r="AN59" s="127"/>
      <c r="AO59" s="71">
        <f t="shared" si="148"/>
        <v>0</v>
      </c>
      <c r="AQ59" s="80" t="s">
        <v>42</v>
      </c>
      <c r="AR59" s="81">
        <v>2274</v>
      </c>
      <c r="AS59" s="70">
        <f t="shared" si="65"/>
        <v>0</v>
      </c>
      <c r="AT59" s="86"/>
      <c r="AU59" s="127"/>
      <c r="AV59" s="71">
        <f t="shared" si="149"/>
        <v>0</v>
      </c>
      <c r="AX59" s="80" t="s">
        <v>42</v>
      </c>
      <c r="AY59" s="81">
        <v>2274</v>
      </c>
      <c r="AZ59" s="70">
        <f t="shared" si="66"/>
        <v>0</v>
      </c>
      <c r="BA59" s="86"/>
      <c r="BB59" s="86"/>
      <c r="BC59" s="71">
        <f t="shared" si="150"/>
        <v>0</v>
      </c>
      <c r="BE59" s="80" t="s">
        <v>42</v>
      </c>
      <c r="BF59" s="81">
        <v>2274</v>
      </c>
      <c r="BG59" s="70">
        <f t="shared" si="67"/>
        <v>0</v>
      </c>
      <c r="BH59" s="86"/>
      <c r="BI59" s="86"/>
      <c r="BJ59" s="71">
        <f t="shared" si="151"/>
        <v>0</v>
      </c>
      <c r="BL59" s="80" t="s">
        <v>42</v>
      </c>
      <c r="BM59" s="81">
        <v>2274</v>
      </c>
      <c r="BN59" s="70">
        <f t="shared" si="68"/>
        <v>0</v>
      </c>
      <c r="BO59" s="86"/>
      <c r="BP59" s="86"/>
      <c r="BQ59" s="71">
        <f t="shared" si="152"/>
        <v>0</v>
      </c>
      <c r="BS59" s="80" t="s">
        <v>42</v>
      </c>
      <c r="BT59" s="81">
        <v>2274</v>
      </c>
      <c r="BU59" s="70">
        <f t="shared" si="69"/>
        <v>0</v>
      </c>
      <c r="BV59" s="86"/>
      <c r="BW59" s="86"/>
      <c r="BX59" s="71">
        <f t="shared" si="153"/>
        <v>0</v>
      </c>
      <c r="BZ59" s="80" t="s">
        <v>42</v>
      </c>
      <c r="CA59" s="81">
        <v>2274</v>
      </c>
      <c r="CB59" s="70">
        <f t="shared" si="70"/>
        <v>0</v>
      </c>
      <c r="CC59" s="86"/>
      <c r="CD59" s="86"/>
      <c r="CE59" s="71">
        <f t="shared" si="154"/>
        <v>0</v>
      </c>
    </row>
    <row r="60" spans="1:83" s="66" customFormat="1" ht="15.75" thickBot="1">
      <c r="A60" s="80" t="s">
        <v>36</v>
      </c>
      <c r="B60" s="81">
        <v>2275</v>
      </c>
      <c r="C60" s="82">
        <v>32285</v>
      </c>
      <c r="D60" s="82"/>
      <c r="E60" s="127"/>
      <c r="F60" s="71">
        <f t="shared" si="143"/>
        <v>32285</v>
      </c>
      <c r="H60" s="80" t="s">
        <v>36</v>
      </c>
      <c r="I60" s="81">
        <v>2275</v>
      </c>
      <c r="J60" s="70">
        <f t="shared" si="60"/>
        <v>32285</v>
      </c>
      <c r="K60" s="128">
        <v>902.57</v>
      </c>
      <c r="L60" s="127">
        <v>902.57</v>
      </c>
      <c r="M60" s="71">
        <f t="shared" si="144"/>
        <v>32285</v>
      </c>
      <c r="O60" s="80" t="s">
        <v>36</v>
      </c>
      <c r="P60" s="81">
        <v>2275</v>
      </c>
      <c r="Q60" s="70">
        <f>M60</f>
        <v>32285</v>
      </c>
      <c r="R60" s="82"/>
      <c r="S60" s="127">
        <v>6845.18</v>
      </c>
      <c r="T60" s="71">
        <f>Q60+R60-S60</f>
        <v>25439.82</v>
      </c>
      <c r="V60" s="80" t="s">
        <v>36</v>
      </c>
      <c r="W60" s="81">
        <v>2275</v>
      </c>
      <c r="X60" s="70">
        <f>T60</f>
        <v>25439.82</v>
      </c>
      <c r="Y60" s="82"/>
      <c r="Z60" s="127"/>
      <c r="AA60" s="71">
        <f>X60+Y60-Z60</f>
        <v>25439.82</v>
      </c>
      <c r="AC60" s="80" t="s">
        <v>36</v>
      </c>
      <c r="AD60" s="81">
        <v>2275</v>
      </c>
      <c r="AE60" s="70">
        <f>AA60</f>
        <v>25439.82</v>
      </c>
      <c r="AF60" s="82"/>
      <c r="AG60" s="127">
        <v>2578.15</v>
      </c>
      <c r="AH60" s="71">
        <f>AE60+AF60-AG60</f>
        <v>22861.67</v>
      </c>
      <c r="AJ60" s="80" t="s">
        <v>36</v>
      </c>
      <c r="AK60" s="81">
        <v>2275</v>
      </c>
      <c r="AL60" s="70">
        <f>AH60</f>
        <v>22861.67</v>
      </c>
      <c r="AM60" s="82"/>
      <c r="AN60" s="127">
        <v>1599.6</v>
      </c>
      <c r="AO60" s="71">
        <f>AL60+AM60-AN60</f>
        <v>21262.07</v>
      </c>
      <c r="AQ60" s="80" t="s">
        <v>36</v>
      </c>
      <c r="AR60" s="81">
        <v>2275</v>
      </c>
      <c r="AS60" s="70">
        <f>AO60</f>
        <v>21262.07</v>
      </c>
      <c r="AT60" s="82"/>
      <c r="AU60" s="127"/>
      <c r="AV60" s="71">
        <f>AS60+AT60-AU60</f>
        <v>21262.07</v>
      </c>
      <c r="AX60" s="80" t="s">
        <v>36</v>
      </c>
      <c r="AY60" s="81">
        <v>2275</v>
      </c>
      <c r="AZ60" s="70">
        <f>AV60</f>
        <v>21262.07</v>
      </c>
      <c r="BA60" s="82"/>
      <c r="BB60" s="82"/>
      <c r="BC60" s="71">
        <f>AZ60+BA60-BB60</f>
        <v>21262.07</v>
      </c>
      <c r="BE60" s="80" t="s">
        <v>36</v>
      </c>
      <c r="BF60" s="81">
        <v>2275</v>
      </c>
      <c r="BG60" s="70">
        <f>BC60</f>
        <v>21262.07</v>
      </c>
      <c r="BH60" s="82"/>
      <c r="BI60" s="82"/>
      <c r="BJ60" s="71">
        <f>BG60+BH60-BI60</f>
        <v>21262.07</v>
      </c>
      <c r="BL60" s="80" t="s">
        <v>36</v>
      </c>
      <c r="BM60" s="81">
        <v>2275</v>
      </c>
      <c r="BN60" s="70">
        <f>BJ60</f>
        <v>21262.07</v>
      </c>
      <c r="BO60" s="82"/>
      <c r="BP60" s="82"/>
      <c r="BQ60" s="71">
        <f>BN60+BO60-BP60</f>
        <v>21262.07</v>
      </c>
      <c r="BS60" s="80" t="s">
        <v>36</v>
      </c>
      <c r="BT60" s="81">
        <v>2275</v>
      </c>
      <c r="BU60" s="70">
        <f>BQ60</f>
        <v>21262.07</v>
      </c>
      <c r="BV60" s="82"/>
      <c r="BW60" s="82"/>
      <c r="BX60" s="71">
        <f>BU60+BV60-BW60</f>
        <v>21262.07</v>
      </c>
      <c r="BZ60" s="80" t="s">
        <v>36</v>
      </c>
      <c r="CA60" s="81">
        <v>2275</v>
      </c>
      <c r="CB60" s="70">
        <f t="shared" si="70"/>
        <v>21262.07</v>
      </c>
      <c r="CC60" s="82"/>
      <c r="CD60" s="82"/>
      <c r="CE60" s="71">
        <f>CB60+CC60-CD60</f>
        <v>21262.07</v>
      </c>
    </row>
    <row r="61" spans="1:83" s="108" customFormat="1" ht="15.75" customHeight="1" thickBot="1">
      <c r="A61" s="109" t="s">
        <v>44</v>
      </c>
      <c r="B61" s="110">
        <v>2700</v>
      </c>
      <c r="C61" s="111">
        <f>C62</f>
        <v>594</v>
      </c>
      <c r="D61" s="111">
        <f t="shared" ref="D61:E61" si="155">D62</f>
        <v>0</v>
      </c>
      <c r="E61" s="111">
        <f t="shared" si="155"/>
        <v>0</v>
      </c>
      <c r="F61" s="107">
        <f>C61+D61-E61</f>
        <v>594</v>
      </c>
      <c r="H61" s="109" t="s">
        <v>44</v>
      </c>
      <c r="I61" s="110">
        <v>2700</v>
      </c>
      <c r="J61" s="111">
        <f>J62</f>
        <v>594</v>
      </c>
      <c r="K61" s="111">
        <f t="shared" ref="K61:L61" si="156">K62</f>
        <v>0</v>
      </c>
      <c r="L61" s="111">
        <f t="shared" si="156"/>
        <v>0</v>
      </c>
      <c r="M61" s="107">
        <f>J61+K61-L61</f>
        <v>594</v>
      </c>
      <c r="O61" s="109" t="s">
        <v>44</v>
      </c>
      <c r="P61" s="110">
        <v>2700</v>
      </c>
      <c r="Q61" s="111">
        <f>Q62</f>
        <v>594</v>
      </c>
      <c r="R61" s="111">
        <f t="shared" ref="R61:S61" si="157">R62</f>
        <v>0</v>
      </c>
      <c r="S61" s="111">
        <f t="shared" si="157"/>
        <v>0</v>
      </c>
      <c r="T61" s="107">
        <f>Q61+R61-S61</f>
        <v>594</v>
      </c>
      <c r="V61" s="109" t="s">
        <v>44</v>
      </c>
      <c r="W61" s="110">
        <v>2700</v>
      </c>
      <c r="X61" s="111">
        <f>X62</f>
        <v>594</v>
      </c>
      <c r="Y61" s="111">
        <f t="shared" ref="Y61:Z61" si="158">Y62</f>
        <v>0</v>
      </c>
      <c r="Z61" s="111">
        <f t="shared" si="158"/>
        <v>0</v>
      </c>
      <c r="AA61" s="107">
        <f>X61+Y61-Z61</f>
        <v>594</v>
      </c>
      <c r="AC61" s="109" t="s">
        <v>44</v>
      </c>
      <c r="AD61" s="110">
        <v>2700</v>
      </c>
      <c r="AE61" s="111">
        <f>AE62</f>
        <v>594</v>
      </c>
      <c r="AF61" s="111">
        <f t="shared" ref="AF61:AG61" si="159">AF62</f>
        <v>0</v>
      </c>
      <c r="AG61" s="111">
        <f t="shared" si="159"/>
        <v>0</v>
      </c>
      <c r="AH61" s="107">
        <f>AE61+AF61-AG61</f>
        <v>594</v>
      </c>
      <c r="AJ61" s="109" t="s">
        <v>44</v>
      </c>
      <c r="AK61" s="110">
        <v>2700</v>
      </c>
      <c r="AL61" s="111">
        <f>AL62</f>
        <v>594</v>
      </c>
      <c r="AM61" s="111">
        <f t="shared" ref="AM61:AN61" si="160">AM62</f>
        <v>0</v>
      </c>
      <c r="AN61" s="111">
        <f t="shared" si="160"/>
        <v>0</v>
      </c>
      <c r="AO61" s="107">
        <f>AL61+AM61-AN61</f>
        <v>594</v>
      </c>
      <c r="AQ61" s="109" t="s">
        <v>44</v>
      </c>
      <c r="AR61" s="110">
        <v>2700</v>
      </c>
      <c r="AS61" s="111">
        <f>AS62</f>
        <v>594</v>
      </c>
      <c r="AT61" s="111">
        <f t="shared" ref="AT61:AU61" si="161">AT62</f>
        <v>0</v>
      </c>
      <c r="AU61" s="111">
        <f t="shared" si="161"/>
        <v>0</v>
      </c>
      <c r="AV61" s="107">
        <f>AS61+AT61-AU61</f>
        <v>594</v>
      </c>
      <c r="AX61" s="109" t="s">
        <v>44</v>
      </c>
      <c r="AY61" s="110">
        <v>2700</v>
      </c>
      <c r="AZ61" s="111">
        <f>AZ62</f>
        <v>594</v>
      </c>
      <c r="BA61" s="111">
        <f t="shared" ref="BA61:BB61" si="162">BA62</f>
        <v>0</v>
      </c>
      <c r="BB61" s="111">
        <f t="shared" si="162"/>
        <v>0</v>
      </c>
      <c r="BC61" s="107">
        <f>AZ61+BA61-BB61</f>
        <v>594</v>
      </c>
      <c r="BE61" s="109" t="s">
        <v>44</v>
      </c>
      <c r="BF61" s="110">
        <v>2700</v>
      </c>
      <c r="BG61" s="111">
        <f>BG62</f>
        <v>594</v>
      </c>
      <c r="BH61" s="111">
        <f t="shared" ref="BH61:BI61" si="163">BH62</f>
        <v>0</v>
      </c>
      <c r="BI61" s="111">
        <f t="shared" si="163"/>
        <v>0</v>
      </c>
      <c r="BJ61" s="107">
        <f>BG61+BH61-BI61</f>
        <v>594</v>
      </c>
      <c r="BL61" s="109" t="s">
        <v>44</v>
      </c>
      <c r="BM61" s="110">
        <v>2700</v>
      </c>
      <c r="BN61" s="111">
        <f>BN62</f>
        <v>594</v>
      </c>
      <c r="BO61" s="111">
        <f t="shared" ref="BO61:BP61" si="164">BO62</f>
        <v>0</v>
      </c>
      <c r="BP61" s="111">
        <f t="shared" si="164"/>
        <v>0</v>
      </c>
      <c r="BQ61" s="107">
        <f>BN61+BO61-BP61</f>
        <v>594</v>
      </c>
      <c r="BS61" s="109" t="s">
        <v>44</v>
      </c>
      <c r="BT61" s="110">
        <v>2700</v>
      </c>
      <c r="BU61" s="111">
        <f>BU62</f>
        <v>594</v>
      </c>
      <c r="BV61" s="111">
        <f t="shared" ref="BV61:BW61" si="165">BV62</f>
        <v>0</v>
      </c>
      <c r="BW61" s="111">
        <f t="shared" si="165"/>
        <v>0</v>
      </c>
      <c r="BX61" s="107">
        <f>BU61+BV61-BW61</f>
        <v>594</v>
      </c>
      <c r="BZ61" s="109" t="s">
        <v>44</v>
      </c>
      <c r="CA61" s="110">
        <v>2700</v>
      </c>
      <c r="CB61" s="111">
        <f>CB62</f>
        <v>594</v>
      </c>
      <c r="CC61" s="111">
        <f t="shared" ref="CC61:CD61" si="166">CC62</f>
        <v>0</v>
      </c>
      <c r="CD61" s="111">
        <f t="shared" si="166"/>
        <v>0</v>
      </c>
      <c r="CE61" s="107">
        <f>CB61+CC61-CD61</f>
        <v>594</v>
      </c>
    </row>
    <row r="62" spans="1:83" s="66" customFormat="1" ht="15.75" thickBot="1">
      <c r="A62" s="80" t="s">
        <v>46</v>
      </c>
      <c r="B62" s="81">
        <v>2730</v>
      </c>
      <c r="C62" s="86">
        <v>594</v>
      </c>
      <c r="D62" s="86"/>
      <c r="E62" s="86"/>
      <c r="F62" s="71">
        <f t="shared" si="143"/>
        <v>594</v>
      </c>
      <c r="H62" s="80" t="s">
        <v>46</v>
      </c>
      <c r="I62" s="81">
        <v>2730</v>
      </c>
      <c r="J62" s="70">
        <f t="shared" si="60"/>
        <v>594</v>
      </c>
      <c r="K62" s="86"/>
      <c r="L62" s="86"/>
      <c r="M62" s="71">
        <f t="shared" si="144"/>
        <v>594</v>
      </c>
      <c r="O62" s="80" t="s">
        <v>46</v>
      </c>
      <c r="P62" s="81">
        <v>2730</v>
      </c>
      <c r="Q62" s="70">
        <f t="shared" si="61"/>
        <v>594</v>
      </c>
      <c r="R62" s="86"/>
      <c r="S62" s="86"/>
      <c r="T62" s="71">
        <f t="shared" si="145"/>
        <v>594</v>
      </c>
      <c r="V62" s="80" t="s">
        <v>46</v>
      </c>
      <c r="W62" s="81">
        <v>2730</v>
      </c>
      <c r="X62" s="70">
        <f t="shared" si="62"/>
        <v>594</v>
      </c>
      <c r="Y62" s="86"/>
      <c r="Z62" s="86"/>
      <c r="AA62" s="71">
        <f t="shared" si="146"/>
        <v>594</v>
      </c>
      <c r="AC62" s="80" t="s">
        <v>46</v>
      </c>
      <c r="AD62" s="81">
        <v>2730</v>
      </c>
      <c r="AE62" s="70">
        <f t="shared" si="63"/>
        <v>594</v>
      </c>
      <c r="AF62" s="86"/>
      <c r="AG62" s="86"/>
      <c r="AH62" s="71">
        <f t="shared" si="147"/>
        <v>594</v>
      </c>
      <c r="AJ62" s="80" t="s">
        <v>46</v>
      </c>
      <c r="AK62" s="81">
        <v>2730</v>
      </c>
      <c r="AL62" s="70">
        <f t="shared" si="64"/>
        <v>594</v>
      </c>
      <c r="AM62" s="86"/>
      <c r="AN62" s="86"/>
      <c r="AO62" s="71">
        <f t="shared" si="148"/>
        <v>594</v>
      </c>
      <c r="AQ62" s="80" t="s">
        <v>46</v>
      </c>
      <c r="AR62" s="81">
        <v>2730</v>
      </c>
      <c r="AS62" s="70">
        <f t="shared" si="65"/>
        <v>594</v>
      </c>
      <c r="AT62" s="86"/>
      <c r="AU62" s="86"/>
      <c r="AV62" s="71">
        <f t="shared" si="149"/>
        <v>594</v>
      </c>
      <c r="AX62" s="80" t="s">
        <v>46</v>
      </c>
      <c r="AY62" s="81">
        <v>2730</v>
      </c>
      <c r="AZ62" s="70">
        <f t="shared" si="66"/>
        <v>594</v>
      </c>
      <c r="BA62" s="86"/>
      <c r="BB62" s="86"/>
      <c r="BC62" s="71">
        <f t="shared" si="150"/>
        <v>594</v>
      </c>
      <c r="BE62" s="80" t="s">
        <v>46</v>
      </c>
      <c r="BF62" s="81">
        <v>2730</v>
      </c>
      <c r="BG62" s="70">
        <f t="shared" si="67"/>
        <v>594</v>
      </c>
      <c r="BH62" s="86"/>
      <c r="BI62" s="86"/>
      <c r="BJ62" s="71">
        <f t="shared" si="151"/>
        <v>594</v>
      </c>
      <c r="BL62" s="80" t="s">
        <v>46</v>
      </c>
      <c r="BM62" s="81">
        <v>2730</v>
      </c>
      <c r="BN62" s="70">
        <f t="shared" si="68"/>
        <v>594</v>
      </c>
      <c r="BO62" s="86"/>
      <c r="BP62" s="86"/>
      <c r="BQ62" s="71">
        <f t="shared" si="152"/>
        <v>594</v>
      </c>
      <c r="BS62" s="80" t="s">
        <v>46</v>
      </c>
      <c r="BT62" s="81">
        <v>2730</v>
      </c>
      <c r="BU62" s="70">
        <f t="shared" si="69"/>
        <v>594</v>
      </c>
      <c r="BV62" s="86"/>
      <c r="BW62" s="86"/>
      <c r="BX62" s="71">
        <f t="shared" si="153"/>
        <v>594</v>
      </c>
      <c r="BZ62" s="80" t="s">
        <v>46</v>
      </c>
      <c r="CA62" s="81">
        <v>2730</v>
      </c>
      <c r="CB62" s="70">
        <f t="shared" si="70"/>
        <v>594</v>
      </c>
      <c r="CC62" s="86"/>
      <c r="CD62" s="86"/>
      <c r="CE62" s="71">
        <f t="shared" si="154"/>
        <v>594</v>
      </c>
    </row>
    <row r="63" spans="1:83" s="96" customFormat="1" ht="15.75" customHeight="1" thickBot="1">
      <c r="A63" s="97" t="s">
        <v>48</v>
      </c>
      <c r="B63" s="98">
        <v>3000</v>
      </c>
      <c r="C63" s="99">
        <f>C64</f>
        <v>0</v>
      </c>
      <c r="D63" s="99">
        <f t="shared" ref="D63:E63" si="167">D64</f>
        <v>0</v>
      </c>
      <c r="E63" s="99">
        <f t="shared" si="167"/>
        <v>0</v>
      </c>
      <c r="F63" s="99">
        <f t="shared" ref="F63" si="168">F64</f>
        <v>0</v>
      </c>
      <c r="H63" s="97" t="s">
        <v>48</v>
      </c>
      <c r="I63" s="98">
        <v>3000</v>
      </c>
      <c r="J63" s="99">
        <f>J64</f>
        <v>0</v>
      </c>
      <c r="K63" s="99">
        <f t="shared" ref="K63:L63" si="169">K64</f>
        <v>0</v>
      </c>
      <c r="L63" s="99">
        <f t="shared" si="169"/>
        <v>0</v>
      </c>
      <c r="M63" s="99">
        <f t="shared" ref="M63" si="170">M64</f>
        <v>0</v>
      </c>
      <c r="O63" s="97" t="s">
        <v>48</v>
      </c>
      <c r="P63" s="98">
        <v>3000</v>
      </c>
      <c r="Q63" s="99">
        <f>Q64</f>
        <v>0</v>
      </c>
      <c r="R63" s="99">
        <f t="shared" ref="R63:S63" si="171">R64</f>
        <v>0</v>
      </c>
      <c r="S63" s="99">
        <f t="shared" si="171"/>
        <v>0</v>
      </c>
      <c r="T63" s="99">
        <f t="shared" ref="T63" si="172">T64</f>
        <v>0</v>
      </c>
      <c r="V63" s="97" t="s">
        <v>48</v>
      </c>
      <c r="W63" s="98">
        <v>3000</v>
      </c>
      <c r="X63" s="99">
        <f>X64</f>
        <v>0</v>
      </c>
      <c r="Y63" s="99">
        <f t="shared" ref="Y63:Z63" si="173">Y64</f>
        <v>0</v>
      </c>
      <c r="Z63" s="99">
        <f t="shared" si="173"/>
        <v>0</v>
      </c>
      <c r="AA63" s="99">
        <f t="shared" ref="AA63" si="174">AA64</f>
        <v>0</v>
      </c>
      <c r="AC63" s="97" t="s">
        <v>48</v>
      </c>
      <c r="AD63" s="98">
        <v>3000</v>
      </c>
      <c r="AE63" s="99">
        <f>AE64</f>
        <v>0</v>
      </c>
      <c r="AF63" s="99">
        <f t="shared" ref="AF63:AG63" si="175">AF64</f>
        <v>0</v>
      </c>
      <c r="AG63" s="99">
        <f t="shared" si="175"/>
        <v>0</v>
      </c>
      <c r="AH63" s="99">
        <f t="shared" ref="AH63" si="176">AH64</f>
        <v>0</v>
      </c>
      <c r="AJ63" s="97" t="s">
        <v>48</v>
      </c>
      <c r="AK63" s="98">
        <v>3000</v>
      </c>
      <c r="AL63" s="99">
        <f>AL64</f>
        <v>0</v>
      </c>
      <c r="AM63" s="99">
        <f t="shared" ref="AM63:AN63" si="177">AM64</f>
        <v>0</v>
      </c>
      <c r="AN63" s="99">
        <f t="shared" si="177"/>
        <v>0</v>
      </c>
      <c r="AO63" s="99">
        <f t="shared" ref="AO63" si="178">AO64</f>
        <v>0</v>
      </c>
      <c r="AQ63" s="97" t="s">
        <v>48</v>
      </c>
      <c r="AR63" s="98">
        <v>3000</v>
      </c>
      <c r="AS63" s="99">
        <f>AS64</f>
        <v>0</v>
      </c>
      <c r="AT63" s="99">
        <f t="shared" ref="AT63:AU63" si="179">AT64</f>
        <v>0</v>
      </c>
      <c r="AU63" s="99">
        <f t="shared" si="179"/>
        <v>0</v>
      </c>
      <c r="AV63" s="99">
        <f t="shared" ref="AV63" si="180">AV64</f>
        <v>0</v>
      </c>
      <c r="AX63" s="97" t="s">
        <v>48</v>
      </c>
      <c r="AY63" s="98">
        <v>3000</v>
      </c>
      <c r="AZ63" s="99">
        <f>AZ64</f>
        <v>0</v>
      </c>
      <c r="BA63" s="99">
        <f t="shared" ref="BA63:BB63" si="181">BA64</f>
        <v>84692</v>
      </c>
      <c r="BB63" s="99">
        <f t="shared" si="181"/>
        <v>0</v>
      </c>
      <c r="BC63" s="99">
        <f t="shared" ref="BC63" si="182">BC64</f>
        <v>84692</v>
      </c>
      <c r="BE63" s="97" t="s">
        <v>48</v>
      </c>
      <c r="BF63" s="98">
        <v>3000</v>
      </c>
      <c r="BG63" s="99">
        <f>BG64</f>
        <v>84692</v>
      </c>
      <c r="BH63" s="99">
        <f t="shared" ref="BH63:BI63" si="183">BH64</f>
        <v>0</v>
      </c>
      <c r="BI63" s="99">
        <f t="shared" si="183"/>
        <v>0</v>
      </c>
      <c r="BJ63" s="99">
        <f t="shared" ref="BJ63" si="184">BJ64</f>
        <v>84692</v>
      </c>
      <c r="BL63" s="97" t="s">
        <v>48</v>
      </c>
      <c r="BM63" s="98">
        <v>3000</v>
      </c>
      <c r="BN63" s="99">
        <f>BN64</f>
        <v>84692</v>
      </c>
      <c r="BO63" s="99">
        <f t="shared" ref="BO63:BP63" si="185">BO64</f>
        <v>0</v>
      </c>
      <c r="BP63" s="99">
        <f t="shared" si="185"/>
        <v>0</v>
      </c>
      <c r="BQ63" s="99">
        <f t="shared" ref="BQ63" si="186">BQ64</f>
        <v>84692</v>
      </c>
      <c r="BS63" s="97" t="s">
        <v>48</v>
      </c>
      <c r="BT63" s="98">
        <v>3000</v>
      </c>
      <c r="BU63" s="99">
        <f>BU64</f>
        <v>84692</v>
      </c>
      <c r="BV63" s="99">
        <f t="shared" ref="BV63:BW63" si="187">BV64</f>
        <v>0</v>
      </c>
      <c r="BW63" s="99">
        <f t="shared" si="187"/>
        <v>0</v>
      </c>
      <c r="BX63" s="99">
        <f t="shared" ref="BX63" si="188">BX64</f>
        <v>84692</v>
      </c>
      <c r="BZ63" s="97" t="s">
        <v>48</v>
      </c>
      <c r="CA63" s="98">
        <v>3000</v>
      </c>
      <c r="CB63" s="99">
        <f>CB64</f>
        <v>84692</v>
      </c>
      <c r="CC63" s="99">
        <f t="shared" ref="CC63:CD63" si="189">CC64</f>
        <v>0</v>
      </c>
      <c r="CD63" s="99">
        <f t="shared" si="189"/>
        <v>0</v>
      </c>
      <c r="CE63" s="99">
        <f t="shared" ref="CE63" si="190">CE64</f>
        <v>84692</v>
      </c>
    </row>
    <row r="64" spans="1:83" s="112" customFormat="1" ht="15.75" customHeight="1" thickBot="1">
      <c r="A64" s="29" t="s">
        <v>51</v>
      </c>
      <c r="B64" s="30">
        <v>3100</v>
      </c>
      <c r="C64" s="61">
        <f>SUM(C65:C70)</f>
        <v>0</v>
      </c>
      <c r="D64" s="61">
        <f t="shared" ref="D64:E64" si="191">SUM(D65:D70)</f>
        <v>0</v>
      </c>
      <c r="E64" s="61">
        <f t="shared" si="191"/>
        <v>0</v>
      </c>
      <c r="F64" s="47">
        <f t="shared" ref="F64" si="192">C64+D64-E64</f>
        <v>0</v>
      </c>
      <c r="H64" s="29" t="s">
        <v>51</v>
      </c>
      <c r="I64" s="30">
        <v>3100</v>
      </c>
      <c r="J64" s="61">
        <f>SUM(J65:J70)</f>
        <v>0</v>
      </c>
      <c r="K64" s="61">
        <f t="shared" ref="K64:L64" si="193">SUM(K65:K70)</f>
        <v>0</v>
      </c>
      <c r="L64" s="61">
        <f t="shared" si="193"/>
        <v>0</v>
      </c>
      <c r="M64" s="47">
        <f t="shared" ref="M64" si="194">J64+K64-L64</f>
        <v>0</v>
      </c>
      <c r="O64" s="29" t="s">
        <v>51</v>
      </c>
      <c r="P64" s="30">
        <v>3100</v>
      </c>
      <c r="Q64" s="61">
        <f>SUM(Q65:Q70)</f>
        <v>0</v>
      </c>
      <c r="R64" s="61">
        <f t="shared" ref="R64:S64" si="195">SUM(R65:R70)</f>
        <v>0</v>
      </c>
      <c r="S64" s="61">
        <f t="shared" si="195"/>
        <v>0</v>
      </c>
      <c r="T64" s="47">
        <f t="shared" ref="T64" si="196">Q64+R64-S64</f>
        <v>0</v>
      </c>
      <c r="V64" s="29" t="s">
        <v>51</v>
      </c>
      <c r="W64" s="30">
        <v>3100</v>
      </c>
      <c r="X64" s="61">
        <f>SUM(X65:X70)</f>
        <v>0</v>
      </c>
      <c r="Y64" s="61">
        <f t="shared" ref="Y64:Z64" si="197">SUM(Y65:Y70)</f>
        <v>0</v>
      </c>
      <c r="Z64" s="61">
        <f t="shared" si="197"/>
        <v>0</v>
      </c>
      <c r="AA64" s="47">
        <f t="shared" ref="AA64" si="198">X64+Y64-Z64</f>
        <v>0</v>
      </c>
      <c r="AC64" s="29" t="s">
        <v>51</v>
      </c>
      <c r="AD64" s="30">
        <v>3100</v>
      </c>
      <c r="AE64" s="61">
        <f>SUM(AE65:AE70)</f>
        <v>0</v>
      </c>
      <c r="AF64" s="61">
        <f t="shared" ref="AF64:AG64" si="199">SUM(AF65:AF70)</f>
        <v>0</v>
      </c>
      <c r="AG64" s="61">
        <f t="shared" si="199"/>
        <v>0</v>
      </c>
      <c r="AH64" s="47">
        <f t="shared" ref="AH64" si="200">AE64+AF64-AG64</f>
        <v>0</v>
      </c>
      <c r="AJ64" s="29" t="s">
        <v>51</v>
      </c>
      <c r="AK64" s="30">
        <v>3100</v>
      </c>
      <c r="AL64" s="61">
        <f>SUM(AL65:AL70)</f>
        <v>0</v>
      </c>
      <c r="AM64" s="61">
        <f t="shared" ref="AM64:AN64" si="201">SUM(AM65:AM70)</f>
        <v>0</v>
      </c>
      <c r="AN64" s="61">
        <f t="shared" si="201"/>
        <v>0</v>
      </c>
      <c r="AO64" s="47">
        <f t="shared" ref="AO64" si="202">AL64+AM64-AN64</f>
        <v>0</v>
      </c>
      <c r="AQ64" s="29" t="s">
        <v>51</v>
      </c>
      <c r="AR64" s="30">
        <v>3100</v>
      </c>
      <c r="AS64" s="61">
        <f>SUM(AS65:AS70)</f>
        <v>0</v>
      </c>
      <c r="AT64" s="61">
        <f t="shared" ref="AT64:AU64" si="203">SUM(AT65:AT70)</f>
        <v>0</v>
      </c>
      <c r="AU64" s="61">
        <f t="shared" si="203"/>
        <v>0</v>
      </c>
      <c r="AV64" s="47">
        <f t="shared" ref="AV64" si="204">AS64+AT64-AU64</f>
        <v>0</v>
      </c>
      <c r="AX64" s="29" t="s">
        <v>51</v>
      </c>
      <c r="AY64" s="30">
        <v>3100</v>
      </c>
      <c r="AZ64" s="61">
        <f>SUM(AZ65:AZ70)</f>
        <v>0</v>
      </c>
      <c r="BA64" s="61">
        <f t="shared" ref="BA64:BB64" si="205">SUM(BA65:BA70)</f>
        <v>84692</v>
      </c>
      <c r="BB64" s="61">
        <f t="shared" si="205"/>
        <v>0</v>
      </c>
      <c r="BC64" s="47">
        <f t="shared" ref="BC64" si="206">AZ64+BA64-BB64</f>
        <v>84692</v>
      </c>
      <c r="BE64" s="29" t="s">
        <v>51</v>
      </c>
      <c r="BF64" s="30">
        <v>3100</v>
      </c>
      <c r="BG64" s="61">
        <f>SUM(BG65:BG70)</f>
        <v>84692</v>
      </c>
      <c r="BH64" s="61">
        <f t="shared" ref="BH64:BI64" si="207">SUM(BH65:BH70)</f>
        <v>0</v>
      </c>
      <c r="BI64" s="61">
        <f t="shared" si="207"/>
        <v>0</v>
      </c>
      <c r="BJ64" s="47">
        <f t="shared" ref="BJ64" si="208">BG64+BH64-BI64</f>
        <v>84692</v>
      </c>
      <c r="BL64" s="29" t="s">
        <v>51</v>
      </c>
      <c r="BM64" s="30">
        <v>3100</v>
      </c>
      <c r="BN64" s="61">
        <f>SUM(BN65:BN70)</f>
        <v>84692</v>
      </c>
      <c r="BO64" s="61">
        <f t="shared" ref="BO64:BP64" si="209">SUM(BO65:BO70)</f>
        <v>0</v>
      </c>
      <c r="BP64" s="61">
        <f t="shared" si="209"/>
        <v>0</v>
      </c>
      <c r="BQ64" s="47">
        <f t="shared" ref="BQ64" si="210">BN64+BO64-BP64</f>
        <v>84692</v>
      </c>
      <c r="BS64" s="29" t="s">
        <v>51</v>
      </c>
      <c r="BT64" s="30">
        <v>3100</v>
      </c>
      <c r="BU64" s="61">
        <f>SUM(BU65:BU70)</f>
        <v>84692</v>
      </c>
      <c r="BV64" s="61">
        <f t="shared" ref="BV64:BW64" si="211">SUM(BV65:BV70)</f>
        <v>0</v>
      </c>
      <c r="BW64" s="61">
        <f t="shared" si="211"/>
        <v>0</v>
      </c>
      <c r="BX64" s="47">
        <f t="shared" ref="BX64" si="212">BU64+BV64-BW64</f>
        <v>84692</v>
      </c>
      <c r="BZ64" s="29" t="s">
        <v>51</v>
      </c>
      <c r="CA64" s="30">
        <v>3100</v>
      </c>
      <c r="CB64" s="61">
        <f>SUM(CB65:CB70)</f>
        <v>84692</v>
      </c>
      <c r="CC64" s="61">
        <f t="shared" ref="CC64:CD64" si="213">SUM(CC65:CC70)</f>
        <v>0</v>
      </c>
      <c r="CD64" s="61">
        <f t="shared" si="213"/>
        <v>0</v>
      </c>
      <c r="CE64" s="47">
        <f t="shared" ref="CE64" si="214">CB64+CC64-CD64</f>
        <v>84692</v>
      </c>
    </row>
    <row r="65" spans="1:83" s="66" customFormat="1" ht="20.25" customHeight="1" thickBot="1">
      <c r="A65" s="80" t="s">
        <v>52</v>
      </c>
      <c r="B65" s="81">
        <v>3110</v>
      </c>
      <c r="C65" s="86"/>
      <c r="D65" s="86"/>
      <c r="E65" s="86"/>
      <c r="F65" s="71">
        <f t="shared" si="143"/>
        <v>0</v>
      </c>
      <c r="H65" s="80" t="s">
        <v>52</v>
      </c>
      <c r="I65" s="81">
        <v>3110</v>
      </c>
      <c r="J65" s="70">
        <f t="shared" si="60"/>
        <v>0</v>
      </c>
      <c r="K65" s="86"/>
      <c r="L65" s="86"/>
      <c r="M65" s="71">
        <f t="shared" si="144"/>
        <v>0</v>
      </c>
      <c r="O65" s="80" t="s">
        <v>52</v>
      </c>
      <c r="P65" s="81">
        <v>3110</v>
      </c>
      <c r="Q65" s="70">
        <f t="shared" si="61"/>
        <v>0</v>
      </c>
      <c r="R65" s="86"/>
      <c r="S65" s="86"/>
      <c r="T65" s="71">
        <f t="shared" si="145"/>
        <v>0</v>
      </c>
      <c r="V65" s="80" t="s">
        <v>52</v>
      </c>
      <c r="W65" s="81">
        <v>3110</v>
      </c>
      <c r="X65" s="70">
        <f t="shared" si="62"/>
        <v>0</v>
      </c>
      <c r="Y65" s="86"/>
      <c r="Z65" s="86"/>
      <c r="AA65" s="71">
        <f t="shared" si="146"/>
        <v>0</v>
      </c>
      <c r="AC65" s="80" t="s">
        <v>52</v>
      </c>
      <c r="AD65" s="81">
        <v>3110</v>
      </c>
      <c r="AE65" s="70">
        <f t="shared" si="63"/>
        <v>0</v>
      </c>
      <c r="AF65" s="86"/>
      <c r="AG65" s="86"/>
      <c r="AH65" s="71">
        <f t="shared" si="147"/>
        <v>0</v>
      </c>
      <c r="AJ65" s="80" t="s">
        <v>52</v>
      </c>
      <c r="AK65" s="81">
        <v>3110</v>
      </c>
      <c r="AL65" s="70">
        <f t="shared" si="64"/>
        <v>0</v>
      </c>
      <c r="AM65" s="86"/>
      <c r="AN65" s="86"/>
      <c r="AO65" s="71">
        <f t="shared" si="148"/>
        <v>0</v>
      </c>
      <c r="AQ65" s="80" t="s">
        <v>52</v>
      </c>
      <c r="AR65" s="81">
        <v>3110</v>
      </c>
      <c r="AS65" s="70">
        <f t="shared" si="65"/>
        <v>0</v>
      </c>
      <c r="AT65" s="86"/>
      <c r="AU65" s="86"/>
      <c r="AV65" s="71">
        <f t="shared" si="149"/>
        <v>0</v>
      </c>
      <c r="AX65" s="80" t="s">
        <v>52</v>
      </c>
      <c r="AY65" s="81">
        <v>3110</v>
      </c>
      <c r="AZ65" s="70">
        <f t="shared" si="66"/>
        <v>0</v>
      </c>
      <c r="BA65" s="86"/>
      <c r="BB65" s="86"/>
      <c r="BC65" s="71">
        <f t="shared" si="150"/>
        <v>0</v>
      </c>
      <c r="BE65" s="80" t="s">
        <v>52</v>
      </c>
      <c r="BF65" s="81">
        <v>3110</v>
      </c>
      <c r="BG65" s="70">
        <f t="shared" si="67"/>
        <v>0</v>
      </c>
      <c r="BH65" s="86"/>
      <c r="BI65" s="86"/>
      <c r="BJ65" s="71">
        <f t="shared" si="151"/>
        <v>0</v>
      </c>
      <c r="BL65" s="80" t="s">
        <v>52</v>
      </c>
      <c r="BM65" s="81">
        <v>3110</v>
      </c>
      <c r="BN65" s="70">
        <f t="shared" si="68"/>
        <v>0</v>
      </c>
      <c r="BO65" s="86"/>
      <c r="BP65" s="86"/>
      <c r="BQ65" s="71">
        <f t="shared" si="152"/>
        <v>0</v>
      </c>
      <c r="BS65" s="80" t="s">
        <v>52</v>
      </c>
      <c r="BT65" s="81">
        <v>3110</v>
      </c>
      <c r="BU65" s="70">
        <f t="shared" si="69"/>
        <v>0</v>
      </c>
      <c r="BV65" s="86"/>
      <c r="BW65" s="86"/>
      <c r="BX65" s="71">
        <f t="shared" si="153"/>
        <v>0</v>
      </c>
      <c r="BZ65" s="80" t="s">
        <v>52</v>
      </c>
      <c r="CA65" s="81">
        <v>3110</v>
      </c>
      <c r="CB65" s="70">
        <f t="shared" si="70"/>
        <v>0</v>
      </c>
      <c r="CC65" s="86"/>
      <c r="CD65" s="86"/>
      <c r="CE65" s="71">
        <f t="shared" si="154"/>
        <v>0</v>
      </c>
    </row>
    <row r="66" spans="1:83" s="88" customFormat="1" ht="15.75" customHeight="1" thickBot="1">
      <c r="A66" s="34" t="s">
        <v>143</v>
      </c>
      <c r="B66" s="16">
        <v>3110</v>
      </c>
      <c r="C66" s="50"/>
      <c r="D66" s="50"/>
      <c r="E66" s="50"/>
      <c r="F66" s="71">
        <f t="shared" si="143"/>
        <v>0</v>
      </c>
      <c r="H66" s="34" t="s">
        <v>143</v>
      </c>
      <c r="I66" s="16">
        <v>3110</v>
      </c>
      <c r="J66" s="41">
        <f t="shared" si="60"/>
        <v>0</v>
      </c>
      <c r="K66" s="50"/>
      <c r="L66" s="50"/>
      <c r="M66" s="45">
        <f t="shared" si="144"/>
        <v>0</v>
      </c>
      <c r="O66" s="34" t="s">
        <v>143</v>
      </c>
      <c r="P66" s="16">
        <v>3110</v>
      </c>
      <c r="Q66" s="41">
        <f t="shared" si="61"/>
        <v>0</v>
      </c>
      <c r="R66" s="50"/>
      <c r="S66" s="50"/>
      <c r="T66" s="45">
        <f t="shared" si="145"/>
        <v>0</v>
      </c>
      <c r="V66" s="34" t="s">
        <v>143</v>
      </c>
      <c r="W66" s="16">
        <v>3110</v>
      </c>
      <c r="X66" s="41">
        <f t="shared" si="62"/>
        <v>0</v>
      </c>
      <c r="Y66" s="50"/>
      <c r="Z66" s="50"/>
      <c r="AA66" s="45">
        <f t="shared" si="146"/>
        <v>0</v>
      </c>
      <c r="AC66" s="34" t="s">
        <v>143</v>
      </c>
      <c r="AD66" s="16">
        <v>3110</v>
      </c>
      <c r="AE66" s="41">
        <f t="shared" si="63"/>
        <v>0</v>
      </c>
      <c r="AF66" s="50"/>
      <c r="AG66" s="50"/>
      <c r="AH66" s="45">
        <f t="shared" si="147"/>
        <v>0</v>
      </c>
      <c r="AJ66" s="34" t="s">
        <v>143</v>
      </c>
      <c r="AK66" s="16">
        <v>3110</v>
      </c>
      <c r="AL66" s="41">
        <f t="shared" si="64"/>
        <v>0</v>
      </c>
      <c r="AM66" s="50"/>
      <c r="AN66" s="50"/>
      <c r="AO66" s="45">
        <f t="shared" si="148"/>
        <v>0</v>
      </c>
      <c r="AQ66" s="34" t="s">
        <v>143</v>
      </c>
      <c r="AR66" s="16">
        <v>3110</v>
      </c>
      <c r="AS66" s="41">
        <f t="shared" si="65"/>
        <v>0</v>
      </c>
      <c r="AT66" s="50"/>
      <c r="AU66" s="50"/>
      <c r="AV66" s="45">
        <f t="shared" si="149"/>
        <v>0</v>
      </c>
      <c r="AX66" s="34" t="s">
        <v>143</v>
      </c>
      <c r="AY66" s="16">
        <v>3110</v>
      </c>
      <c r="AZ66" s="41">
        <f t="shared" si="66"/>
        <v>0</v>
      </c>
      <c r="BA66" s="50"/>
      <c r="BB66" s="50"/>
      <c r="BC66" s="45">
        <f t="shared" si="150"/>
        <v>0</v>
      </c>
      <c r="BE66" s="34" t="s">
        <v>143</v>
      </c>
      <c r="BF66" s="16">
        <v>3110</v>
      </c>
      <c r="BG66" s="41">
        <f t="shared" si="67"/>
        <v>0</v>
      </c>
      <c r="BH66" s="50"/>
      <c r="BI66" s="50"/>
      <c r="BJ66" s="45">
        <f t="shared" si="151"/>
        <v>0</v>
      </c>
      <c r="BL66" s="34" t="s">
        <v>143</v>
      </c>
      <c r="BM66" s="16">
        <v>3110</v>
      </c>
      <c r="BN66" s="41">
        <f t="shared" si="68"/>
        <v>0</v>
      </c>
      <c r="BO66" s="50"/>
      <c r="BP66" s="50"/>
      <c r="BQ66" s="45">
        <f t="shared" si="152"/>
        <v>0</v>
      </c>
      <c r="BS66" s="34" t="s">
        <v>143</v>
      </c>
      <c r="BT66" s="16">
        <v>3110</v>
      </c>
      <c r="BU66" s="41">
        <f t="shared" si="69"/>
        <v>0</v>
      </c>
      <c r="BV66" s="50"/>
      <c r="BW66" s="50"/>
      <c r="BX66" s="45">
        <f t="shared" si="153"/>
        <v>0</v>
      </c>
      <c r="BZ66" s="34" t="s">
        <v>143</v>
      </c>
      <c r="CA66" s="16">
        <v>3110</v>
      </c>
      <c r="CB66" s="41">
        <f t="shared" si="70"/>
        <v>0</v>
      </c>
      <c r="CC66" s="50"/>
      <c r="CD66" s="50"/>
      <c r="CE66" s="45">
        <f t="shared" si="154"/>
        <v>0</v>
      </c>
    </row>
    <row r="67" spans="1:83" s="88" customFormat="1" ht="15.75" customHeight="1" thickBot="1">
      <c r="A67" s="34" t="s">
        <v>144</v>
      </c>
      <c r="B67" s="16">
        <v>3110</v>
      </c>
      <c r="C67" s="50"/>
      <c r="D67" s="50"/>
      <c r="E67" s="50"/>
      <c r="F67" s="71">
        <f t="shared" si="143"/>
        <v>0</v>
      </c>
      <c r="H67" s="34" t="s">
        <v>144</v>
      </c>
      <c r="I67" s="16">
        <v>3110</v>
      </c>
      <c r="J67" s="41">
        <f t="shared" si="60"/>
        <v>0</v>
      </c>
      <c r="K67" s="50"/>
      <c r="L67" s="50"/>
      <c r="M67" s="45">
        <f t="shared" si="144"/>
        <v>0</v>
      </c>
      <c r="O67" s="34" t="s">
        <v>144</v>
      </c>
      <c r="P67" s="16">
        <v>3110</v>
      </c>
      <c r="Q67" s="41">
        <f t="shared" si="61"/>
        <v>0</v>
      </c>
      <c r="R67" s="50"/>
      <c r="S67" s="50"/>
      <c r="T67" s="45">
        <f t="shared" si="145"/>
        <v>0</v>
      </c>
      <c r="V67" s="34" t="s">
        <v>144</v>
      </c>
      <c r="W67" s="16">
        <v>3110</v>
      </c>
      <c r="X67" s="41">
        <f t="shared" si="62"/>
        <v>0</v>
      </c>
      <c r="Y67" s="50"/>
      <c r="Z67" s="50"/>
      <c r="AA67" s="45">
        <f t="shared" si="146"/>
        <v>0</v>
      </c>
      <c r="AC67" s="34" t="s">
        <v>144</v>
      </c>
      <c r="AD67" s="16">
        <v>3110</v>
      </c>
      <c r="AE67" s="41">
        <f t="shared" si="63"/>
        <v>0</v>
      </c>
      <c r="AF67" s="50"/>
      <c r="AG67" s="50"/>
      <c r="AH67" s="45">
        <f t="shared" si="147"/>
        <v>0</v>
      </c>
      <c r="AJ67" s="34" t="s">
        <v>144</v>
      </c>
      <c r="AK67" s="16">
        <v>3110</v>
      </c>
      <c r="AL67" s="41">
        <f t="shared" si="64"/>
        <v>0</v>
      </c>
      <c r="AM67" s="50"/>
      <c r="AN67" s="50"/>
      <c r="AO67" s="45">
        <f t="shared" si="148"/>
        <v>0</v>
      </c>
      <c r="AQ67" s="34" t="s">
        <v>144</v>
      </c>
      <c r="AR67" s="16">
        <v>3110</v>
      </c>
      <c r="AS67" s="41">
        <f t="shared" si="65"/>
        <v>0</v>
      </c>
      <c r="AT67" s="50"/>
      <c r="AU67" s="50"/>
      <c r="AV67" s="45">
        <f t="shared" si="149"/>
        <v>0</v>
      </c>
      <c r="AX67" s="34" t="s">
        <v>144</v>
      </c>
      <c r="AY67" s="16">
        <v>3110</v>
      </c>
      <c r="AZ67" s="41">
        <f t="shared" si="66"/>
        <v>0</v>
      </c>
      <c r="BA67" s="50"/>
      <c r="BB67" s="50"/>
      <c r="BC67" s="45">
        <f t="shared" si="150"/>
        <v>0</v>
      </c>
      <c r="BE67" s="34" t="s">
        <v>144</v>
      </c>
      <c r="BF67" s="16">
        <v>3110</v>
      </c>
      <c r="BG67" s="41">
        <f t="shared" si="67"/>
        <v>0</v>
      </c>
      <c r="BH67" s="50"/>
      <c r="BI67" s="50"/>
      <c r="BJ67" s="45">
        <f t="shared" si="151"/>
        <v>0</v>
      </c>
      <c r="BL67" s="34" t="s">
        <v>144</v>
      </c>
      <c r="BM67" s="16">
        <v>3110</v>
      </c>
      <c r="BN67" s="41">
        <f t="shared" si="68"/>
        <v>0</v>
      </c>
      <c r="BO67" s="50"/>
      <c r="BP67" s="50"/>
      <c r="BQ67" s="45">
        <f t="shared" si="152"/>
        <v>0</v>
      </c>
      <c r="BS67" s="34" t="s">
        <v>144</v>
      </c>
      <c r="BT67" s="16">
        <v>3110</v>
      </c>
      <c r="BU67" s="41">
        <f t="shared" si="69"/>
        <v>0</v>
      </c>
      <c r="BV67" s="50"/>
      <c r="BW67" s="50"/>
      <c r="BX67" s="45">
        <f t="shared" si="153"/>
        <v>0</v>
      </c>
      <c r="BZ67" s="34" t="s">
        <v>144</v>
      </c>
      <c r="CA67" s="16">
        <v>3110</v>
      </c>
      <c r="CB67" s="41">
        <f t="shared" si="70"/>
        <v>0</v>
      </c>
      <c r="CC67" s="50"/>
      <c r="CD67" s="50"/>
      <c r="CE67" s="45">
        <f t="shared" si="154"/>
        <v>0</v>
      </c>
    </row>
    <row r="68" spans="1:83" s="88" customFormat="1" ht="15.75" customHeight="1" thickBot="1">
      <c r="A68" s="34" t="s">
        <v>145</v>
      </c>
      <c r="B68" s="16">
        <v>3110</v>
      </c>
      <c r="C68" s="50"/>
      <c r="D68" s="50"/>
      <c r="E68" s="50"/>
      <c r="F68" s="71">
        <f t="shared" si="143"/>
        <v>0</v>
      </c>
      <c r="H68" s="34" t="s">
        <v>145</v>
      </c>
      <c r="I68" s="16">
        <v>3110</v>
      </c>
      <c r="J68" s="41">
        <f t="shared" si="60"/>
        <v>0</v>
      </c>
      <c r="K68" s="50"/>
      <c r="L68" s="50"/>
      <c r="M68" s="45">
        <f t="shared" si="144"/>
        <v>0</v>
      </c>
      <c r="O68" s="34" t="s">
        <v>145</v>
      </c>
      <c r="P68" s="16">
        <v>3110</v>
      </c>
      <c r="Q68" s="41">
        <f t="shared" si="61"/>
        <v>0</v>
      </c>
      <c r="R68" s="50"/>
      <c r="S68" s="50"/>
      <c r="T68" s="45">
        <f t="shared" si="145"/>
        <v>0</v>
      </c>
      <c r="V68" s="34" t="s">
        <v>145</v>
      </c>
      <c r="W68" s="16">
        <v>3110</v>
      </c>
      <c r="X68" s="41">
        <f t="shared" si="62"/>
        <v>0</v>
      </c>
      <c r="Y68" s="50"/>
      <c r="Z68" s="50"/>
      <c r="AA68" s="45">
        <f t="shared" si="146"/>
        <v>0</v>
      </c>
      <c r="AC68" s="34" t="s">
        <v>145</v>
      </c>
      <c r="AD68" s="16">
        <v>3110</v>
      </c>
      <c r="AE68" s="41">
        <f t="shared" si="63"/>
        <v>0</v>
      </c>
      <c r="AF68" s="50"/>
      <c r="AG68" s="50"/>
      <c r="AH68" s="45">
        <f t="shared" si="147"/>
        <v>0</v>
      </c>
      <c r="AJ68" s="34" t="s">
        <v>145</v>
      </c>
      <c r="AK68" s="16">
        <v>3110</v>
      </c>
      <c r="AL68" s="41">
        <f t="shared" si="64"/>
        <v>0</v>
      </c>
      <c r="AM68" s="50"/>
      <c r="AN68" s="50"/>
      <c r="AO68" s="45">
        <f t="shared" si="148"/>
        <v>0</v>
      </c>
      <c r="AQ68" s="34" t="s">
        <v>145</v>
      </c>
      <c r="AR68" s="16">
        <v>3110</v>
      </c>
      <c r="AS68" s="41">
        <f t="shared" si="65"/>
        <v>0</v>
      </c>
      <c r="AT68" s="50"/>
      <c r="AU68" s="50"/>
      <c r="AV68" s="45">
        <f t="shared" si="149"/>
        <v>0</v>
      </c>
      <c r="AX68" s="34" t="s">
        <v>145</v>
      </c>
      <c r="AY68" s="16">
        <v>3110</v>
      </c>
      <c r="AZ68" s="41">
        <f t="shared" si="66"/>
        <v>0</v>
      </c>
      <c r="BA68" s="50">
        <v>84692</v>
      </c>
      <c r="BB68" s="50"/>
      <c r="BC68" s="45">
        <f t="shared" si="150"/>
        <v>84692</v>
      </c>
      <c r="BE68" s="34" t="s">
        <v>145</v>
      </c>
      <c r="BF68" s="16">
        <v>3110</v>
      </c>
      <c r="BG68" s="41">
        <f t="shared" si="67"/>
        <v>84692</v>
      </c>
      <c r="BH68" s="50"/>
      <c r="BI68" s="50"/>
      <c r="BJ68" s="45">
        <f t="shared" si="151"/>
        <v>84692</v>
      </c>
      <c r="BL68" s="34" t="s">
        <v>145</v>
      </c>
      <c r="BM68" s="16">
        <v>3110</v>
      </c>
      <c r="BN68" s="41">
        <f t="shared" si="68"/>
        <v>84692</v>
      </c>
      <c r="BO68" s="50"/>
      <c r="BP68" s="50"/>
      <c r="BQ68" s="45">
        <f t="shared" si="152"/>
        <v>84692</v>
      </c>
      <c r="BS68" s="34" t="s">
        <v>145</v>
      </c>
      <c r="BT68" s="16">
        <v>3110</v>
      </c>
      <c r="BU68" s="41">
        <f t="shared" si="69"/>
        <v>84692</v>
      </c>
      <c r="BV68" s="50"/>
      <c r="BW68" s="50"/>
      <c r="BX68" s="45">
        <f t="shared" si="153"/>
        <v>84692</v>
      </c>
      <c r="BZ68" s="34" t="s">
        <v>145</v>
      </c>
      <c r="CA68" s="16">
        <v>3110</v>
      </c>
      <c r="CB68" s="41">
        <f t="shared" si="70"/>
        <v>84692</v>
      </c>
      <c r="CC68" s="50"/>
      <c r="CD68" s="50"/>
      <c r="CE68" s="45">
        <f t="shared" si="154"/>
        <v>84692</v>
      </c>
    </row>
    <row r="69" spans="1:83" s="66" customFormat="1" ht="15.75" thickBot="1">
      <c r="A69" s="80" t="s">
        <v>53</v>
      </c>
      <c r="B69" s="81">
        <v>3120</v>
      </c>
      <c r="C69" s="86"/>
      <c r="D69" s="86"/>
      <c r="E69" s="86"/>
      <c r="F69" s="71">
        <f t="shared" si="143"/>
        <v>0</v>
      </c>
      <c r="H69" s="80" t="s">
        <v>53</v>
      </c>
      <c r="I69" s="81">
        <v>3120</v>
      </c>
      <c r="J69" s="70">
        <f t="shared" si="60"/>
        <v>0</v>
      </c>
      <c r="K69" s="86"/>
      <c r="L69" s="86"/>
      <c r="M69" s="71">
        <f t="shared" si="144"/>
        <v>0</v>
      </c>
      <c r="O69" s="80" t="s">
        <v>53</v>
      </c>
      <c r="P69" s="81">
        <v>3120</v>
      </c>
      <c r="Q69" s="70">
        <f t="shared" si="61"/>
        <v>0</v>
      </c>
      <c r="R69" s="86"/>
      <c r="S69" s="86"/>
      <c r="T69" s="71">
        <f t="shared" si="145"/>
        <v>0</v>
      </c>
      <c r="V69" s="80" t="s">
        <v>53</v>
      </c>
      <c r="W69" s="81">
        <v>3120</v>
      </c>
      <c r="X69" s="70">
        <f t="shared" si="62"/>
        <v>0</v>
      </c>
      <c r="Y69" s="86"/>
      <c r="Z69" s="86"/>
      <c r="AA69" s="71">
        <f t="shared" si="146"/>
        <v>0</v>
      </c>
      <c r="AC69" s="80" t="s">
        <v>53</v>
      </c>
      <c r="AD69" s="81">
        <v>3120</v>
      </c>
      <c r="AE69" s="70">
        <f t="shared" si="63"/>
        <v>0</v>
      </c>
      <c r="AF69" s="86"/>
      <c r="AG69" s="86"/>
      <c r="AH69" s="71">
        <f t="shared" si="147"/>
        <v>0</v>
      </c>
      <c r="AJ69" s="80" t="s">
        <v>53</v>
      </c>
      <c r="AK69" s="81">
        <v>3120</v>
      </c>
      <c r="AL69" s="70">
        <f t="shared" si="64"/>
        <v>0</v>
      </c>
      <c r="AM69" s="86"/>
      <c r="AN69" s="86"/>
      <c r="AO69" s="71">
        <f t="shared" si="148"/>
        <v>0</v>
      </c>
      <c r="AQ69" s="80" t="s">
        <v>53</v>
      </c>
      <c r="AR69" s="81">
        <v>3120</v>
      </c>
      <c r="AS69" s="70">
        <f t="shared" si="65"/>
        <v>0</v>
      </c>
      <c r="AT69" s="86"/>
      <c r="AU69" s="86"/>
      <c r="AV69" s="71">
        <f t="shared" si="149"/>
        <v>0</v>
      </c>
      <c r="AX69" s="80" t="s">
        <v>53</v>
      </c>
      <c r="AY69" s="81">
        <v>3120</v>
      </c>
      <c r="AZ69" s="70">
        <f t="shared" si="66"/>
        <v>0</v>
      </c>
      <c r="BA69" s="86"/>
      <c r="BB69" s="86"/>
      <c r="BC69" s="71">
        <f t="shared" si="150"/>
        <v>0</v>
      </c>
      <c r="BE69" s="80" t="s">
        <v>53</v>
      </c>
      <c r="BF69" s="81">
        <v>3120</v>
      </c>
      <c r="BG69" s="70">
        <f t="shared" si="67"/>
        <v>0</v>
      </c>
      <c r="BH69" s="86"/>
      <c r="BI69" s="86"/>
      <c r="BJ69" s="71">
        <f t="shared" si="151"/>
        <v>0</v>
      </c>
      <c r="BL69" s="80" t="s">
        <v>53</v>
      </c>
      <c r="BM69" s="81">
        <v>3120</v>
      </c>
      <c r="BN69" s="70">
        <f t="shared" si="68"/>
        <v>0</v>
      </c>
      <c r="BO69" s="86"/>
      <c r="BP69" s="86"/>
      <c r="BQ69" s="71">
        <f t="shared" si="152"/>
        <v>0</v>
      </c>
      <c r="BS69" s="80" t="s">
        <v>53</v>
      </c>
      <c r="BT69" s="81">
        <v>3120</v>
      </c>
      <c r="BU69" s="70">
        <f t="shared" si="69"/>
        <v>0</v>
      </c>
      <c r="BV69" s="86"/>
      <c r="BW69" s="86"/>
      <c r="BX69" s="71">
        <f t="shared" si="153"/>
        <v>0</v>
      </c>
      <c r="BZ69" s="80" t="s">
        <v>53</v>
      </c>
      <c r="CA69" s="81">
        <v>3120</v>
      </c>
      <c r="CB69" s="70">
        <f t="shared" si="70"/>
        <v>0</v>
      </c>
      <c r="CC69" s="86"/>
      <c r="CD69" s="86"/>
      <c r="CE69" s="71">
        <f t="shared" si="154"/>
        <v>0</v>
      </c>
    </row>
    <row r="70" spans="1:83" s="66" customFormat="1" ht="15.75" thickBot="1">
      <c r="A70" s="80" t="s">
        <v>54</v>
      </c>
      <c r="B70" s="81">
        <v>3130</v>
      </c>
      <c r="C70" s="86"/>
      <c r="D70" s="86"/>
      <c r="E70" s="86"/>
      <c r="F70" s="71">
        <f t="shared" si="143"/>
        <v>0</v>
      </c>
      <c r="H70" s="80" t="s">
        <v>54</v>
      </c>
      <c r="I70" s="81">
        <v>3130</v>
      </c>
      <c r="J70" s="70">
        <f t="shared" si="60"/>
        <v>0</v>
      </c>
      <c r="K70" s="86"/>
      <c r="L70" s="86"/>
      <c r="M70" s="71">
        <f t="shared" si="144"/>
        <v>0</v>
      </c>
      <c r="O70" s="80" t="s">
        <v>54</v>
      </c>
      <c r="P70" s="81">
        <v>3130</v>
      </c>
      <c r="Q70" s="70">
        <f t="shared" si="61"/>
        <v>0</v>
      </c>
      <c r="R70" s="86"/>
      <c r="S70" s="86"/>
      <c r="T70" s="71">
        <f t="shared" si="145"/>
        <v>0</v>
      </c>
      <c r="V70" s="80" t="s">
        <v>54</v>
      </c>
      <c r="W70" s="81">
        <v>3130</v>
      </c>
      <c r="X70" s="70">
        <f t="shared" si="62"/>
        <v>0</v>
      </c>
      <c r="Y70" s="86"/>
      <c r="Z70" s="86"/>
      <c r="AA70" s="71">
        <f t="shared" si="146"/>
        <v>0</v>
      </c>
      <c r="AC70" s="80" t="s">
        <v>54</v>
      </c>
      <c r="AD70" s="81">
        <v>3130</v>
      </c>
      <c r="AE70" s="70">
        <f t="shared" si="63"/>
        <v>0</v>
      </c>
      <c r="AF70" s="86"/>
      <c r="AG70" s="86"/>
      <c r="AH70" s="71">
        <f t="shared" si="147"/>
        <v>0</v>
      </c>
      <c r="AJ70" s="80" t="s">
        <v>54</v>
      </c>
      <c r="AK70" s="81">
        <v>3130</v>
      </c>
      <c r="AL70" s="70">
        <f t="shared" si="64"/>
        <v>0</v>
      </c>
      <c r="AM70" s="86"/>
      <c r="AN70" s="86"/>
      <c r="AO70" s="71">
        <f t="shared" si="148"/>
        <v>0</v>
      </c>
      <c r="AQ70" s="80" t="s">
        <v>54</v>
      </c>
      <c r="AR70" s="81">
        <v>3130</v>
      </c>
      <c r="AS70" s="70">
        <f t="shared" si="65"/>
        <v>0</v>
      </c>
      <c r="AT70" s="86"/>
      <c r="AU70" s="86"/>
      <c r="AV70" s="71">
        <f t="shared" si="149"/>
        <v>0</v>
      </c>
      <c r="AX70" s="80" t="s">
        <v>54</v>
      </c>
      <c r="AY70" s="81">
        <v>3130</v>
      </c>
      <c r="AZ70" s="70">
        <f t="shared" si="66"/>
        <v>0</v>
      </c>
      <c r="BA70" s="86"/>
      <c r="BB70" s="86"/>
      <c r="BC70" s="71">
        <f t="shared" si="150"/>
        <v>0</v>
      </c>
      <c r="BE70" s="80" t="s">
        <v>54</v>
      </c>
      <c r="BF70" s="81">
        <v>3130</v>
      </c>
      <c r="BG70" s="70">
        <f t="shared" si="67"/>
        <v>0</v>
      </c>
      <c r="BH70" s="86"/>
      <c r="BI70" s="86"/>
      <c r="BJ70" s="71">
        <f t="shared" si="151"/>
        <v>0</v>
      </c>
      <c r="BL70" s="80" t="s">
        <v>54</v>
      </c>
      <c r="BM70" s="81">
        <v>3130</v>
      </c>
      <c r="BN70" s="70">
        <f t="shared" si="68"/>
        <v>0</v>
      </c>
      <c r="BO70" s="86"/>
      <c r="BP70" s="86"/>
      <c r="BQ70" s="71">
        <f t="shared" si="152"/>
        <v>0</v>
      </c>
      <c r="BS70" s="80" t="s">
        <v>54</v>
      </c>
      <c r="BT70" s="81">
        <v>3130</v>
      </c>
      <c r="BU70" s="70">
        <f t="shared" si="69"/>
        <v>0</v>
      </c>
      <c r="BV70" s="86"/>
      <c r="BW70" s="86"/>
      <c r="BX70" s="71">
        <f t="shared" si="153"/>
        <v>0</v>
      </c>
      <c r="BZ70" s="80" t="s">
        <v>54</v>
      </c>
      <c r="CA70" s="81">
        <v>3130</v>
      </c>
      <c r="CB70" s="70">
        <f t="shared" si="70"/>
        <v>0</v>
      </c>
      <c r="CC70" s="86"/>
      <c r="CD70" s="86"/>
      <c r="CE70" s="71">
        <f t="shared" si="154"/>
        <v>0</v>
      </c>
    </row>
    <row r="71" spans="1:83" s="66" customFormat="1" ht="18">
      <c r="A71" s="87"/>
    </row>
    <row r="72" spans="1:83" s="66" customFormat="1"/>
    <row r="73" spans="1:83" s="66" customFormat="1"/>
    <row r="74" spans="1:83" s="66" customFormat="1">
      <c r="N74" s="72"/>
    </row>
    <row r="75" spans="1:83" s="66" customFormat="1">
      <c r="AQ75" s="67"/>
      <c r="AR75" s="67"/>
      <c r="AS75" s="67"/>
      <c r="AT75" s="67"/>
      <c r="AU75" s="67"/>
      <c r="AV75" s="67"/>
      <c r="AW75" s="67"/>
    </row>
    <row r="76" spans="1:83" s="66" customFormat="1">
      <c r="AQ76" s="67"/>
      <c r="AR76" s="67"/>
      <c r="AS76" s="67"/>
      <c r="AT76" s="67"/>
      <c r="AU76" s="67"/>
      <c r="AV76" s="67"/>
      <c r="AW76" s="67"/>
    </row>
    <row r="77" spans="1:83" s="66" customFormat="1">
      <c r="AQ77" s="67"/>
      <c r="AR77" s="67"/>
      <c r="AS77" s="67"/>
      <c r="AT77" s="67"/>
      <c r="AU77" s="67"/>
      <c r="AV77" s="67"/>
      <c r="AW77" s="67"/>
    </row>
    <row r="78" spans="1:83" s="67" customFormat="1"/>
    <row r="79" spans="1:83" s="67" customFormat="1"/>
    <row r="80" spans="1:83" s="67" customFormat="1"/>
    <row r="81" s="67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pans="14:27" s="66" customFormat="1"/>
    <row r="114" spans="14:27" s="66" customFormat="1"/>
    <row r="115" spans="14:27" s="66" customFormat="1"/>
    <row r="116" spans="14:27" s="66" customFormat="1"/>
    <row r="117" spans="14:27" s="66" customFormat="1">
      <c r="N117" s="72"/>
    </row>
    <row r="118" spans="14:27" s="66" customFormat="1"/>
    <row r="119" spans="14:27" s="66" customFormat="1"/>
    <row r="120" spans="14:27" s="66" customFormat="1"/>
    <row r="121" spans="14:27" s="67" customFormat="1">
      <c r="V121" s="66"/>
      <c r="W121" s="66"/>
      <c r="X121" s="66"/>
      <c r="Y121" s="66"/>
      <c r="Z121" s="66"/>
      <c r="AA121" s="66"/>
    </row>
    <row r="122" spans="14:27" s="67" customFormat="1">
      <c r="V122" s="66"/>
      <c r="W122" s="66"/>
      <c r="X122" s="66"/>
      <c r="Y122" s="66"/>
      <c r="Z122" s="66"/>
      <c r="AA122" s="66"/>
    </row>
    <row r="123" spans="14:27" s="67" customFormat="1">
      <c r="V123" s="66"/>
      <c r="W123" s="66"/>
      <c r="X123" s="66"/>
      <c r="Y123" s="66"/>
      <c r="Z123" s="66"/>
      <c r="AA123" s="66"/>
    </row>
    <row r="124" spans="14:27" s="67" customFormat="1">
      <c r="V124" s="66"/>
      <c r="W124" s="66"/>
      <c r="X124" s="66"/>
      <c r="Y124" s="66"/>
      <c r="Z124" s="66"/>
      <c r="AA124" s="66"/>
    </row>
    <row r="125" spans="14:27" s="66" customFormat="1"/>
    <row r="126" spans="14:27" s="66" customFormat="1"/>
    <row r="127" spans="14:27" s="66" customFormat="1"/>
    <row r="128" spans="14:27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pans="14:28" s="66" customFormat="1"/>
    <row r="146" spans="14:28" s="66" customFormat="1"/>
    <row r="147" spans="14:28" s="66" customFormat="1"/>
    <row r="148" spans="14:28" s="66" customFormat="1"/>
    <row r="149" spans="14:28" s="66" customFormat="1"/>
    <row r="150" spans="14:28" s="66" customFormat="1"/>
    <row r="151" spans="14:28" s="66" customFormat="1"/>
    <row r="152" spans="14:28" s="66" customFormat="1"/>
    <row r="153" spans="14:28" s="66" customFormat="1"/>
    <row r="154" spans="14:28" s="66" customFormat="1"/>
    <row r="155" spans="14:28" s="66" customFormat="1"/>
    <row r="156" spans="14:28" s="66" customFormat="1"/>
    <row r="157" spans="14:28" s="66" customFormat="1"/>
    <row r="158" spans="14:28" s="66" customFormat="1"/>
    <row r="159" spans="14:28" ht="15.75" customHeight="1"/>
    <row r="160" spans="14:28" s="28" customFormat="1" ht="12.75" customHeight="1">
      <c r="N160" s="27"/>
      <c r="V160" s="27"/>
      <c r="W160" s="27"/>
      <c r="X160" s="27"/>
      <c r="Y160" s="27"/>
      <c r="Z160" s="27"/>
      <c r="AA160" s="27"/>
      <c r="AB160" s="27"/>
    </row>
    <row r="161" spans="14:28" s="28" customFormat="1" ht="22.5" customHeight="1">
      <c r="N161" s="27"/>
      <c r="V161" s="27"/>
      <c r="W161" s="27"/>
      <c r="X161" s="27"/>
      <c r="Y161" s="27"/>
      <c r="Z161" s="27"/>
      <c r="AA161" s="27"/>
      <c r="AB161" s="27"/>
    </row>
    <row r="162" spans="14:28" s="28" customFormat="1" ht="17.25" customHeight="1">
      <c r="N162" s="27"/>
      <c r="V162" s="27"/>
      <c r="W162" s="27"/>
      <c r="X162" s="27"/>
      <c r="Y162" s="27"/>
      <c r="Z162" s="27"/>
      <c r="AA162" s="27"/>
      <c r="AB162" s="27"/>
    </row>
    <row r="163" spans="14:28" s="28" customFormat="1">
      <c r="N163" s="27"/>
      <c r="V163" s="27"/>
      <c r="W163" s="27"/>
      <c r="X163" s="27"/>
      <c r="Y163" s="27"/>
      <c r="Z163" s="27"/>
      <c r="AA163" s="27"/>
      <c r="AB163" s="27"/>
    </row>
    <row r="164" spans="14:28" s="32" customFormat="1">
      <c r="N164" s="27"/>
      <c r="V164" s="27"/>
      <c r="W164" s="27"/>
      <c r="X164" s="27"/>
      <c r="Y164" s="27"/>
      <c r="Z164" s="27"/>
      <c r="AA164" s="27"/>
      <c r="AB164" s="27"/>
    </row>
    <row r="165" spans="14:28" s="32" customFormat="1">
      <c r="N165" s="27"/>
    </row>
    <row r="166" spans="14:28" s="32" customFormat="1">
      <c r="N166" s="27"/>
    </row>
    <row r="167" spans="14:28" s="32" customFormat="1">
      <c r="N167" s="27"/>
    </row>
    <row r="168" spans="14:28" s="28" customFormat="1" ht="16.5" customHeight="1">
      <c r="N168" s="27"/>
    </row>
    <row r="169" spans="14:28" s="28" customFormat="1" ht="17.25" customHeight="1">
      <c r="N169" s="27"/>
    </row>
    <row r="170" spans="14:28" s="28" customFormat="1">
      <c r="N170" s="27"/>
    </row>
    <row r="171" spans="14:28" s="28" customFormat="1">
      <c r="N171" s="27"/>
    </row>
    <row r="172" spans="14:28" s="28" customFormat="1">
      <c r="N172" s="27"/>
    </row>
    <row r="173" spans="14:28" s="28" customFormat="1">
      <c r="N173" s="27"/>
    </row>
    <row r="174" spans="14:28" s="28" customFormat="1">
      <c r="N174" s="27"/>
    </row>
    <row r="175" spans="14:28" s="28" customFormat="1">
      <c r="N175" s="27"/>
    </row>
    <row r="176" spans="14:28" s="28" customFormat="1">
      <c r="N176" s="27"/>
    </row>
    <row r="177" spans="14:14" s="28" customFormat="1">
      <c r="N177" s="27"/>
    </row>
    <row r="178" spans="14:14" s="28" customFormat="1">
      <c r="N178" s="27"/>
    </row>
    <row r="179" spans="14:14" s="28" customFormat="1">
      <c r="N179" s="27"/>
    </row>
    <row r="180" spans="14:14" s="28" customFormat="1">
      <c r="N180" s="27"/>
    </row>
    <row r="181" spans="14:14" s="28" customFormat="1">
      <c r="N181" s="27"/>
    </row>
    <row r="182" spans="14:14" s="28" customFormat="1">
      <c r="N182" s="27"/>
    </row>
    <row r="183" spans="14:14" s="28" customFormat="1">
      <c r="N183" s="27"/>
    </row>
    <row r="184" spans="14:14" s="28" customFormat="1">
      <c r="N184" s="27"/>
    </row>
    <row r="185" spans="14:14" s="28" customFormat="1">
      <c r="N185" s="27"/>
    </row>
    <row r="186" spans="14:14" s="28" customFormat="1">
      <c r="N186" s="27"/>
    </row>
    <row r="187" spans="14:14" s="28" customFormat="1">
      <c r="N187" s="27"/>
    </row>
    <row r="188" spans="14:14" s="28" customFormat="1">
      <c r="N188" s="27"/>
    </row>
    <row r="189" spans="14:14" s="28" customFormat="1">
      <c r="N189" s="27"/>
    </row>
    <row r="190" spans="14:14" s="28" customFormat="1">
      <c r="N190" s="27"/>
    </row>
    <row r="191" spans="14:14" s="28" customFormat="1">
      <c r="N191" s="27"/>
    </row>
    <row r="192" spans="14:14" s="28" customFormat="1">
      <c r="N192" s="27"/>
    </row>
    <row r="193" spans="14:14" s="28" customFormat="1">
      <c r="N193" s="27"/>
    </row>
    <row r="194" spans="14:14" s="28" customFormat="1">
      <c r="N194" s="27"/>
    </row>
    <row r="195" spans="14:14" s="28" customFormat="1">
      <c r="N195" s="27"/>
    </row>
    <row r="196" spans="14:14" s="28" customFormat="1">
      <c r="N196" s="27"/>
    </row>
    <row r="197" spans="14:14" s="28" customFormat="1" ht="15" customHeight="1">
      <c r="N197" s="27"/>
    </row>
    <row r="198" spans="14:14" s="28" customFormat="1" ht="18.75" customHeight="1">
      <c r="N198" s="27"/>
    </row>
    <row r="199" spans="14:14" s="28" customFormat="1" ht="15" customHeight="1">
      <c r="N199" s="27"/>
    </row>
    <row r="200" spans="14:14" ht="15.75" customHeight="1"/>
    <row r="202" spans="14:14" ht="20.25" customHeight="1"/>
    <row r="203" spans="14:14" ht="16.149999999999999" customHeight="1"/>
    <row r="204" spans="14:14" ht="48" customHeight="1"/>
    <row r="205" spans="14:14" ht="15.75" customHeight="1"/>
    <row r="206" spans="14:14" ht="15.75" customHeight="1"/>
    <row r="207" spans="14:14" ht="50.45" customHeight="1"/>
    <row r="208" spans="14:14" ht="15.75" customHeight="1"/>
    <row r="209" ht="15.75" customHeight="1"/>
    <row r="210" ht="44.45" customHeight="1"/>
    <row r="211" ht="15.75" customHeight="1"/>
    <row r="212" ht="15.75" customHeight="1"/>
    <row r="213" ht="46.9" customHeight="1"/>
    <row r="214" ht="15.75" customHeight="1"/>
    <row r="215" ht="15.75" customHeight="1"/>
    <row r="216" ht="51" customHeight="1"/>
    <row r="217" ht="15.75" customHeight="1"/>
    <row r="218" ht="15.75" customHeight="1"/>
    <row r="219" ht="61.15" customHeight="1"/>
    <row r="220" ht="15.75" customHeight="1"/>
    <row r="221" ht="15.75" customHeight="1"/>
    <row r="222" ht="61.15" customHeight="1"/>
    <row r="223" ht="15.75" customHeight="1"/>
  </sheetData>
  <mergeCells count="133">
    <mergeCell ref="A18:F18"/>
    <mergeCell ref="A10:G10"/>
    <mergeCell ref="A4:G4"/>
    <mergeCell ref="A5:G5"/>
    <mergeCell ref="A6:G6"/>
    <mergeCell ref="A8:G8"/>
    <mergeCell ref="A9:G9"/>
    <mergeCell ref="A11:G11"/>
    <mergeCell ref="A12:G12"/>
    <mergeCell ref="A13:G13"/>
    <mergeCell ref="A14:D14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.3" footer="0.3"/>
  <pageSetup paperSize="9" orientation="portrait" verticalDpi="0" r:id="rId1"/>
  <colBreaks count="1" manualBreakCount="1">
    <brk id="7" max="6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405"/>
  <sheetViews>
    <sheetView view="pageBreakPreview" topLeftCell="AL25" zoomScaleNormal="70" zoomScaleSheetLayoutView="100" workbookViewId="0">
      <selection activeCell="AU52" sqref="AU52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2" t="s">
        <v>3</v>
      </c>
      <c r="B4" s="137"/>
      <c r="C4" s="137"/>
      <c r="D4" s="137"/>
      <c r="E4" s="137"/>
      <c r="F4" s="137"/>
      <c r="G4" s="137"/>
      <c r="H4" s="142" t="s">
        <v>3</v>
      </c>
      <c r="I4" s="137"/>
      <c r="J4" s="137"/>
      <c r="K4" s="137"/>
      <c r="L4" s="137"/>
      <c r="M4" s="137"/>
      <c r="N4" s="137"/>
      <c r="O4" s="142" t="s">
        <v>3</v>
      </c>
      <c r="P4" s="137"/>
      <c r="Q4" s="137"/>
      <c r="R4" s="137"/>
      <c r="S4" s="137"/>
      <c r="T4" s="137"/>
      <c r="U4" s="137"/>
      <c r="V4" s="142" t="s">
        <v>3</v>
      </c>
      <c r="W4" s="137"/>
      <c r="X4" s="137"/>
      <c r="Y4" s="137"/>
      <c r="Z4" s="137"/>
      <c r="AA4" s="137"/>
      <c r="AB4" s="137"/>
      <c r="AC4" s="142" t="s">
        <v>3</v>
      </c>
      <c r="AD4" s="137"/>
      <c r="AE4" s="137"/>
      <c r="AF4" s="137"/>
      <c r="AG4" s="137"/>
      <c r="AH4" s="137"/>
      <c r="AI4" s="137"/>
      <c r="AJ4" s="142" t="s">
        <v>3</v>
      </c>
      <c r="AK4" s="137"/>
      <c r="AL4" s="137"/>
      <c r="AM4" s="137"/>
      <c r="AN4" s="137"/>
      <c r="AO4" s="137"/>
      <c r="AP4" s="137"/>
      <c r="AQ4" s="142" t="s">
        <v>3</v>
      </c>
      <c r="AR4" s="137"/>
      <c r="AS4" s="137"/>
      <c r="AT4" s="137"/>
      <c r="AU4" s="137"/>
      <c r="AV4" s="137"/>
      <c r="AW4" s="137"/>
      <c r="AX4" s="142" t="s">
        <v>3</v>
      </c>
      <c r="AY4" s="137"/>
      <c r="AZ4" s="137"/>
      <c r="BA4" s="137"/>
      <c r="BB4" s="137"/>
      <c r="BC4" s="137"/>
      <c r="BD4" s="137"/>
      <c r="BE4" s="142" t="s">
        <v>3</v>
      </c>
      <c r="BF4" s="137"/>
      <c r="BG4" s="137"/>
      <c r="BH4" s="137"/>
      <c r="BI4" s="137"/>
      <c r="BJ4" s="137"/>
      <c r="BK4" s="137"/>
      <c r="BL4" s="142" t="s">
        <v>3</v>
      </c>
      <c r="BM4" s="137"/>
      <c r="BN4" s="137"/>
      <c r="BO4" s="137"/>
      <c r="BP4" s="137"/>
      <c r="BQ4" s="137"/>
      <c r="BR4" s="137"/>
      <c r="BS4" s="142" t="s">
        <v>3</v>
      </c>
      <c r="BT4" s="137"/>
      <c r="BU4" s="137"/>
      <c r="BV4" s="137"/>
      <c r="BW4" s="137"/>
      <c r="BX4" s="137"/>
      <c r="BY4" s="137"/>
      <c r="BZ4" s="142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6" t="s">
        <v>99</v>
      </c>
      <c r="B8" s="137"/>
      <c r="C8" s="137"/>
      <c r="D8" s="137"/>
      <c r="E8" s="137"/>
      <c r="F8" s="137"/>
      <c r="G8" s="137"/>
      <c r="H8" s="136" t="s">
        <v>99</v>
      </c>
      <c r="I8" s="137"/>
      <c r="J8" s="137"/>
      <c r="K8" s="137"/>
      <c r="L8" s="137"/>
      <c r="M8" s="137"/>
      <c r="N8" s="137"/>
      <c r="O8" s="136" t="s">
        <v>99</v>
      </c>
      <c r="P8" s="137"/>
      <c r="Q8" s="137"/>
      <c r="R8" s="137"/>
      <c r="S8" s="137"/>
      <c r="T8" s="137"/>
      <c r="U8" s="137"/>
      <c r="V8" s="136" t="s">
        <v>99</v>
      </c>
      <c r="W8" s="137"/>
      <c r="X8" s="137"/>
      <c r="Y8" s="137"/>
      <c r="Z8" s="137"/>
      <c r="AA8" s="137"/>
      <c r="AB8" s="137"/>
      <c r="AC8" s="136" t="s">
        <v>99</v>
      </c>
      <c r="AD8" s="137"/>
      <c r="AE8" s="137"/>
      <c r="AF8" s="137"/>
      <c r="AG8" s="137"/>
      <c r="AH8" s="137"/>
      <c r="AI8" s="137"/>
      <c r="AJ8" s="136" t="s">
        <v>99</v>
      </c>
      <c r="AK8" s="137"/>
      <c r="AL8" s="137"/>
      <c r="AM8" s="137"/>
      <c r="AN8" s="137"/>
      <c r="AO8" s="137"/>
      <c r="AP8" s="137"/>
      <c r="AQ8" s="136" t="s">
        <v>99</v>
      </c>
      <c r="AR8" s="137"/>
      <c r="AS8" s="137"/>
      <c r="AT8" s="137"/>
      <c r="AU8" s="137"/>
      <c r="AV8" s="137"/>
      <c r="AW8" s="137"/>
      <c r="AX8" s="136" t="s">
        <v>99</v>
      </c>
      <c r="AY8" s="137"/>
      <c r="AZ8" s="137"/>
      <c r="BA8" s="137"/>
      <c r="BB8" s="137"/>
      <c r="BC8" s="137"/>
      <c r="BD8" s="137"/>
      <c r="BE8" s="136" t="s">
        <v>99</v>
      </c>
      <c r="BF8" s="137"/>
      <c r="BG8" s="137"/>
      <c r="BH8" s="137"/>
      <c r="BI8" s="137"/>
      <c r="BJ8" s="137"/>
      <c r="BK8" s="137"/>
      <c r="BL8" s="136" t="s">
        <v>99</v>
      </c>
      <c r="BM8" s="137"/>
      <c r="BN8" s="137"/>
      <c r="BO8" s="137"/>
      <c r="BP8" s="137"/>
      <c r="BQ8" s="137"/>
      <c r="BR8" s="137"/>
      <c r="BS8" s="136" t="s">
        <v>99</v>
      </c>
      <c r="BT8" s="137"/>
      <c r="BU8" s="137"/>
      <c r="BV8" s="137"/>
      <c r="BW8" s="137"/>
      <c r="BX8" s="137"/>
      <c r="BY8" s="137"/>
      <c r="BZ8" s="136" t="s">
        <v>99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78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C22+C57</f>
        <v>2653809</v>
      </c>
      <c r="D21" s="102">
        <f t="shared" ref="D21:E21" si="0">D22+D57</f>
        <v>0</v>
      </c>
      <c r="E21" s="102">
        <f t="shared" si="0"/>
        <v>3345.25</v>
      </c>
      <c r="F21" s="102">
        <f>C21+D21-E21</f>
        <v>2650463.75</v>
      </c>
      <c r="G21" s="103"/>
      <c r="H21" s="100" t="s">
        <v>28</v>
      </c>
      <c r="I21" s="101" t="s">
        <v>29</v>
      </c>
      <c r="J21" s="102">
        <f>J22+J57</f>
        <v>2650463.75</v>
      </c>
      <c r="K21" s="102">
        <f t="shared" ref="K21:L21" si="1">K22+K57</f>
        <v>160</v>
      </c>
      <c r="L21" s="102">
        <f t="shared" si="1"/>
        <v>458939.71</v>
      </c>
      <c r="M21" s="102">
        <f>J21+K21-L21</f>
        <v>2191684.04</v>
      </c>
      <c r="O21" s="100" t="s">
        <v>28</v>
      </c>
      <c r="P21" s="101" t="s">
        <v>29</v>
      </c>
      <c r="Q21" s="102">
        <f>Q22+Q57</f>
        <v>2191684.04</v>
      </c>
      <c r="R21" s="102">
        <f t="shared" ref="R21:S21" si="2">R22+R57</f>
        <v>20000</v>
      </c>
      <c r="S21" s="102">
        <f t="shared" si="2"/>
        <v>233073.76</v>
      </c>
      <c r="T21" s="102">
        <f>Q21+R21-S21</f>
        <v>1978610.28</v>
      </c>
      <c r="V21" s="100" t="s">
        <v>28</v>
      </c>
      <c r="W21" s="101" t="s">
        <v>29</v>
      </c>
      <c r="X21" s="102">
        <f>X22+X57</f>
        <v>1979183.03</v>
      </c>
      <c r="Y21" s="102">
        <f t="shared" ref="Y21:Z21" si="3">Y22+Y57</f>
        <v>10000</v>
      </c>
      <c r="Z21" s="102">
        <f t="shared" si="3"/>
        <v>458285.58</v>
      </c>
      <c r="AA21" s="102">
        <f>X21+Y21-Z21</f>
        <v>1530897.45</v>
      </c>
      <c r="AC21" s="100" t="s">
        <v>28</v>
      </c>
      <c r="AD21" s="101" t="s">
        <v>29</v>
      </c>
      <c r="AE21" s="102">
        <f>AE22+AE57</f>
        <v>1530897.45</v>
      </c>
      <c r="AF21" s="102">
        <f t="shared" ref="AF21:AG21" si="4">AF22+AF57</f>
        <v>0</v>
      </c>
      <c r="AG21" s="102">
        <f t="shared" si="4"/>
        <v>248563.18</v>
      </c>
      <c r="AH21" s="102">
        <f>AE21+AF21-AG21</f>
        <v>1282334.27</v>
      </c>
      <c r="AJ21" s="100" t="s">
        <v>28</v>
      </c>
      <c r="AK21" s="101" t="s">
        <v>29</v>
      </c>
      <c r="AL21" s="102">
        <f>AL22+AL57</f>
        <v>1282334.2700000003</v>
      </c>
      <c r="AM21" s="102">
        <f t="shared" ref="AM21:AN21" si="5">AM22+AM57</f>
        <v>107747</v>
      </c>
      <c r="AN21" s="102">
        <f t="shared" si="5"/>
        <v>32331.32</v>
      </c>
      <c r="AO21" s="102">
        <f>AL21+AM21-AN21</f>
        <v>1357749.9500000002</v>
      </c>
      <c r="AQ21" s="100" t="s">
        <v>28</v>
      </c>
      <c r="AR21" s="101" t="s">
        <v>29</v>
      </c>
      <c r="AS21" s="102">
        <f>AS22+AS57</f>
        <v>1357749.95</v>
      </c>
      <c r="AT21" s="102">
        <f t="shared" ref="AT21:AU21" si="6">AT22+AT57</f>
        <v>42000</v>
      </c>
      <c r="AU21" s="102">
        <f t="shared" si="6"/>
        <v>6987.52</v>
      </c>
      <c r="AV21" s="102">
        <f>AS21+AT21-AU21</f>
        <v>1392762.43</v>
      </c>
      <c r="AX21" s="100" t="s">
        <v>28</v>
      </c>
      <c r="AY21" s="101" t="s">
        <v>29</v>
      </c>
      <c r="AZ21" s="102">
        <f>AZ22+AZ57</f>
        <v>1392762.43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1392762.43</v>
      </c>
      <c r="BE21" s="100" t="s">
        <v>28</v>
      </c>
      <c r="BF21" s="101" t="s">
        <v>29</v>
      </c>
      <c r="BG21" s="102">
        <f>BG22+BG57</f>
        <v>1392762.43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1392762.43</v>
      </c>
      <c r="BL21" s="100" t="s">
        <v>28</v>
      </c>
      <c r="BM21" s="101" t="s">
        <v>29</v>
      </c>
      <c r="BN21" s="102">
        <f>BN22+BN57</f>
        <v>1392762.43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1392762.43</v>
      </c>
      <c r="BS21" s="100" t="s">
        <v>28</v>
      </c>
      <c r="BT21" s="101" t="s">
        <v>29</v>
      </c>
      <c r="BU21" s="102">
        <f>BU22+BU57</f>
        <v>1392762.43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1392762.43</v>
      </c>
      <c r="BZ21" s="100" t="s">
        <v>28</v>
      </c>
      <c r="CA21" s="101" t="s">
        <v>29</v>
      </c>
      <c r="CB21" s="102">
        <f>CB22+CB57</f>
        <v>1392762.43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1392762.43</v>
      </c>
    </row>
    <row r="22" spans="1:83" s="96" customFormat="1" ht="36" customHeight="1" thickBot="1">
      <c r="A22" s="92" t="s">
        <v>121</v>
      </c>
      <c r="B22" s="93">
        <v>2000</v>
      </c>
      <c r="C22" s="94">
        <f>C23+C55</f>
        <v>2653809</v>
      </c>
      <c r="D22" s="94">
        <f t="shared" ref="D22:E22" si="12">D23+D55</f>
        <v>0</v>
      </c>
      <c r="E22" s="94">
        <f t="shared" si="12"/>
        <v>3345.25</v>
      </c>
      <c r="F22" s="95">
        <f t="shared" ref="F22:F24" si="13">C22+D22-E22</f>
        <v>2650463.75</v>
      </c>
      <c r="H22" s="92" t="s">
        <v>121</v>
      </c>
      <c r="I22" s="93">
        <v>2000</v>
      </c>
      <c r="J22" s="94">
        <f>J23+J55</f>
        <v>2650463.75</v>
      </c>
      <c r="K22" s="94">
        <f t="shared" ref="K22:L22" si="14">K23+K55</f>
        <v>160</v>
      </c>
      <c r="L22" s="94">
        <f t="shared" si="14"/>
        <v>458939.71</v>
      </c>
      <c r="M22" s="95">
        <f t="shared" ref="M22:M24" si="15">J22+K22-L22</f>
        <v>2191684.04</v>
      </c>
      <c r="O22" s="92" t="s">
        <v>121</v>
      </c>
      <c r="P22" s="93">
        <v>2000</v>
      </c>
      <c r="Q22" s="94">
        <f>Q23+Q55</f>
        <v>2191684.04</v>
      </c>
      <c r="R22" s="94">
        <f t="shared" ref="R22:S22" si="16">R23+R55</f>
        <v>20000</v>
      </c>
      <c r="S22" s="94">
        <f t="shared" si="16"/>
        <v>233073.76</v>
      </c>
      <c r="T22" s="95">
        <f t="shared" ref="T22:T24" si="17">Q22+R22-S22</f>
        <v>1978610.28</v>
      </c>
      <c r="V22" s="92" t="s">
        <v>121</v>
      </c>
      <c r="W22" s="93">
        <v>2000</v>
      </c>
      <c r="X22" s="94">
        <f>X23+X55</f>
        <v>1979183.03</v>
      </c>
      <c r="Y22" s="94">
        <f t="shared" ref="Y22:Z22" si="18">Y23+Y55</f>
        <v>10000</v>
      </c>
      <c r="Z22" s="94">
        <f t="shared" si="18"/>
        <v>458285.58</v>
      </c>
      <c r="AA22" s="95">
        <f t="shared" ref="AA22:AA24" si="19">X22+Y22-Z22</f>
        <v>1530897.45</v>
      </c>
      <c r="AC22" s="92" t="s">
        <v>121</v>
      </c>
      <c r="AD22" s="93">
        <v>2000</v>
      </c>
      <c r="AE22" s="94">
        <f>AE23+AE55</f>
        <v>1530897.45</v>
      </c>
      <c r="AF22" s="94">
        <f t="shared" ref="AF22:AG22" si="20">AF23+AF55</f>
        <v>0</v>
      </c>
      <c r="AG22" s="94">
        <f t="shared" si="20"/>
        <v>248563.18</v>
      </c>
      <c r="AH22" s="95">
        <f t="shared" ref="AH22:AH24" si="21">AE22+AF22-AG22</f>
        <v>1282334.27</v>
      </c>
      <c r="AJ22" s="92" t="s">
        <v>121</v>
      </c>
      <c r="AK22" s="93">
        <v>2000</v>
      </c>
      <c r="AL22" s="94">
        <f>AL23+AL55</f>
        <v>1282334.2700000003</v>
      </c>
      <c r="AM22" s="94">
        <f t="shared" ref="AM22:AN22" si="22">AM23+AM55</f>
        <v>107747</v>
      </c>
      <c r="AN22" s="94">
        <f t="shared" si="22"/>
        <v>32331.32</v>
      </c>
      <c r="AO22" s="95">
        <f t="shared" ref="AO22:AO24" si="23">AL22+AM22-AN22</f>
        <v>1357749.9500000002</v>
      </c>
      <c r="AQ22" s="92" t="s">
        <v>121</v>
      </c>
      <c r="AR22" s="93">
        <v>2000</v>
      </c>
      <c r="AS22" s="94">
        <f>AS23+AS55</f>
        <v>1357749.95</v>
      </c>
      <c r="AT22" s="94">
        <f t="shared" ref="AT22:AU22" si="24">AT23+AT55</f>
        <v>42000</v>
      </c>
      <c r="AU22" s="94">
        <f t="shared" si="24"/>
        <v>6987.52</v>
      </c>
      <c r="AV22" s="95">
        <f t="shared" ref="AV22:AV24" si="25">AS22+AT22-AU22</f>
        <v>1392762.43</v>
      </c>
      <c r="AX22" s="92" t="s">
        <v>121</v>
      </c>
      <c r="AY22" s="93">
        <v>2000</v>
      </c>
      <c r="AZ22" s="94">
        <f>AZ23+AZ55</f>
        <v>1392762.43</v>
      </c>
      <c r="BA22" s="94">
        <f t="shared" ref="BA22:BB22" si="26">BA23+BA55</f>
        <v>0</v>
      </c>
      <c r="BB22" s="94">
        <f t="shared" si="26"/>
        <v>0</v>
      </c>
      <c r="BC22" s="95">
        <f t="shared" ref="BC22:BC24" si="27">AZ22+BA22-BB22</f>
        <v>1392762.43</v>
      </c>
      <c r="BE22" s="92" t="s">
        <v>121</v>
      </c>
      <c r="BF22" s="93">
        <v>2000</v>
      </c>
      <c r="BG22" s="94">
        <f>BG23+BG55</f>
        <v>1392762.43</v>
      </c>
      <c r="BH22" s="94">
        <f t="shared" ref="BH22:BI22" si="28">BH23+BH55</f>
        <v>0</v>
      </c>
      <c r="BI22" s="94">
        <f t="shared" si="28"/>
        <v>0</v>
      </c>
      <c r="BJ22" s="95">
        <f t="shared" ref="BJ22:BJ24" si="29">BG22+BH22-BI22</f>
        <v>1392762.43</v>
      </c>
      <c r="BL22" s="92" t="s">
        <v>121</v>
      </c>
      <c r="BM22" s="93">
        <v>2000</v>
      </c>
      <c r="BN22" s="94">
        <f>BN23+BN55</f>
        <v>1392762.43</v>
      </c>
      <c r="BO22" s="94">
        <f t="shared" ref="BO22:BP22" si="30">BO23+BO55</f>
        <v>0</v>
      </c>
      <c r="BP22" s="94">
        <f t="shared" si="30"/>
        <v>0</v>
      </c>
      <c r="BQ22" s="95">
        <f t="shared" ref="BQ22:BQ24" si="31">BN22+BO22-BP22</f>
        <v>1392762.43</v>
      </c>
      <c r="BS22" s="92" t="s">
        <v>121</v>
      </c>
      <c r="BT22" s="93">
        <v>2000</v>
      </c>
      <c r="BU22" s="94">
        <f>BU23+BU55</f>
        <v>1392762.43</v>
      </c>
      <c r="BV22" s="94">
        <f t="shared" ref="BV22:BW22" si="32">BV23+BV55</f>
        <v>0</v>
      </c>
      <c r="BW22" s="94">
        <f t="shared" si="32"/>
        <v>0</v>
      </c>
      <c r="BX22" s="95">
        <f t="shared" ref="BX22:BX24" si="33">BU22+BV22-BW22</f>
        <v>1392762.43</v>
      </c>
      <c r="BZ22" s="92" t="s">
        <v>121</v>
      </c>
      <c r="CA22" s="93">
        <v>2000</v>
      </c>
      <c r="CB22" s="94">
        <f>CB23+CB55</f>
        <v>1392762.43</v>
      </c>
      <c r="CC22" s="94">
        <f t="shared" ref="CC22:CD22" si="34">CC23+CC55</f>
        <v>0</v>
      </c>
      <c r="CD22" s="94">
        <f t="shared" si="34"/>
        <v>0</v>
      </c>
      <c r="CE22" s="95">
        <f t="shared" ref="CE22:CE24" si="35">CB22+CC22-CD22</f>
        <v>1392762.43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C24+C31+C32+C49</f>
        <v>2653215</v>
      </c>
      <c r="D23" s="107">
        <f t="shared" ref="D23:E23" si="36">D24+D31+D32+D49</f>
        <v>0</v>
      </c>
      <c r="E23" s="107">
        <f t="shared" si="36"/>
        <v>3345.25</v>
      </c>
      <c r="F23" s="107">
        <f t="shared" si="13"/>
        <v>2649869.75</v>
      </c>
      <c r="H23" s="105" t="s">
        <v>30</v>
      </c>
      <c r="I23" s="106">
        <v>2200</v>
      </c>
      <c r="J23" s="107">
        <f>J24+J31+J32+J49</f>
        <v>2649869.75</v>
      </c>
      <c r="K23" s="107">
        <f t="shared" ref="K23:L23" si="37">K24+K31+K32+K49</f>
        <v>160</v>
      </c>
      <c r="L23" s="107">
        <f t="shared" si="37"/>
        <v>458939.71</v>
      </c>
      <c r="M23" s="107">
        <f t="shared" si="15"/>
        <v>2191090.04</v>
      </c>
      <c r="O23" s="105" t="s">
        <v>30</v>
      </c>
      <c r="P23" s="106">
        <v>2200</v>
      </c>
      <c r="Q23" s="107">
        <f>Q24+Q31+Q32+Q49</f>
        <v>2191090.04</v>
      </c>
      <c r="R23" s="107">
        <f t="shared" ref="R23:S23" si="38">R24+R31+R32+R49</f>
        <v>20000</v>
      </c>
      <c r="S23" s="107">
        <f t="shared" si="38"/>
        <v>233073.76</v>
      </c>
      <c r="T23" s="107">
        <f t="shared" si="17"/>
        <v>1978016.28</v>
      </c>
      <c r="V23" s="105" t="s">
        <v>30</v>
      </c>
      <c r="W23" s="106">
        <v>2200</v>
      </c>
      <c r="X23" s="107">
        <f>X24+X31+X32+X49</f>
        <v>1978589.03</v>
      </c>
      <c r="Y23" s="107">
        <f t="shared" ref="Y23:Z23" si="39">Y24+Y31+Y32+Y49</f>
        <v>10000</v>
      </c>
      <c r="Z23" s="107">
        <f t="shared" si="39"/>
        <v>458285.58</v>
      </c>
      <c r="AA23" s="107">
        <f t="shared" si="19"/>
        <v>1530303.45</v>
      </c>
      <c r="AC23" s="105" t="s">
        <v>30</v>
      </c>
      <c r="AD23" s="106">
        <v>2200</v>
      </c>
      <c r="AE23" s="107">
        <f>AE24+AE31+AE32+AE49</f>
        <v>1530303.45</v>
      </c>
      <c r="AF23" s="107">
        <f t="shared" ref="AF23:AG23" si="40">AF24+AF31+AF32+AF49</f>
        <v>0</v>
      </c>
      <c r="AG23" s="107">
        <f t="shared" si="40"/>
        <v>248563.18</v>
      </c>
      <c r="AH23" s="107">
        <f t="shared" si="21"/>
        <v>1281740.27</v>
      </c>
      <c r="AJ23" s="105" t="s">
        <v>30</v>
      </c>
      <c r="AK23" s="106">
        <v>2200</v>
      </c>
      <c r="AL23" s="107">
        <f>AL24+AL31+AL32+AL49</f>
        <v>1281740.2700000003</v>
      </c>
      <c r="AM23" s="107">
        <f t="shared" ref="AM23:AN23" si="41">AM24+AM31+AM32+AM49</f>
        <v>107747</v>
      </c>
      <c r="AN23" s="107">
        <f t="shared" si="41"/>
        <v>32331.32</v>
      </c>
      <c r="AO23" s="107">
        <f t="shared" si="23"/>
        <v>1357155.9500000002</v>
      </c>
      <c r="AQ23" s="105" t="s">
        <v>30</v>
      </c>
      <c r="AR23" s="106">
        <v>2200</v>
      </c>
      <c r="AS23" s="107">
        <f>AS24+AS31+AS32+AS49</f>
        <v>1357155.95</v>
      </c>
      <c r="AT23" s="107">
        <f t="shared" ref="AT23:AU23" si="42">AT24+AT31+AT32+AT49</f>
        <v>42000</v>
      </c>
      <c r="AU23" s="107">
        <f t="shared" si="42"/>
        <v>6987.52</v>
      </c>
      <c r="AV23" s="107">
        <f t="shared" si="25"/>
        <v>1392168.43</v>
      </c>
      <c r="AX23" s="105" t="s">
        <v>30</v>
      </c>
      <c r="AY23" s="106">
        <v>2200</v>
      </c>
      <c r="AZ23" s="107">
        <f>AZ24+AZ31+AZ32+AZ49</f>
        <v>1392168.43</v>
      </c>
      <c r="BA23" s="107">
        <f t="shared" ref="BA23:BB23" si="43">BA24+BA31+BA32+BA49</f>
        <v>0</v>
      </c>
      <c r="BB23" s="107">
        <f t="shared" si="43"/>
        <v>0</v>
      </c>
      <c r="BC23" s="107">
        <f t="shared" si="27"/>
        <v>1392168.43</v>
      </c>
      <c r="BE23" s="105" t="s">
        <v>30</v>
      </c>
      <c r="BF23" s="106">
        <v>2200</v>
      </c>
      <c r="BG23" s="107">
        <f>BG24+BG31+BG32+BG49</f>
        <v>1392168.43</v>
      </c>
      <c r="BH23" s="107">
        <f t="shared" ref="BH23:BI23" si="44">BH24+BH31+BH32+BH49</f>
        <v>0</v>
      </c>
      <c r="BI23" s="107">
        <f t="shared" si="44"/>
        <v>0</v>
      </c>
      <c r="BJ23" s="107">
        <f t="shared" si="29"/>
        <v>1392168.43</v>
      </c>
      <c r="BL23" s="105" t="s">
        <v>30</v>
      </c>
      <c r="BM23" s="106">
        <v>2200</v>
      </c>
      <c r="BN23" s="107">
        <f>BN24+BN31+BN32+BN49</f>
        <v>1392168.43</v>
      </c>
      <c r="BO23" s="107">
        <f t="shared" ref="BO23:BP23" si="45">BO24+BO31+BO32+BO49</f>
        <v>0</v>
      </c>
      <c r="BP23" s="107">
        <f t="shared" si="45"/>
        <v>0</v>
      </c>
      <c r="BQ23" s="107">
        <f t="shared" si="31"/>
        <v>1392168.43</v>
      </c>
      <c r="BS23" s="105" t="s">
        <v>30</v>
      </c>
      <c r="BT23" s="106">
        <v>2200</v>
      </c>
      <c r="BU23" s="107">
        <f>BU24+BU31+BU32+BU49</f>
        <v>1392168.43</v>
      </c>
      <c r="BV23" s="107">
        <f t="shared" ref="BV23:BW23" si="46">BV24+BV31+BV32+BV49</f>
        <v>0</v>
      </c>
      <c r="BW23" s="107">
        <f t="shared" si="46"/>
        <v>0</v>
      </c>
      <c r="BX23" s="107">
        <f t="shared" si="33"/>
        <v>1392168.43</v>
      </c>
      <c r="BZ23" s="105" t="s">
        <v>30</v>
      </c>
      <c r="CA23" s="106">
        <v>2200</v>
      </c>
      <c r="CB23" s="107">
        <f>CB24+CB31+CB32+CB49</f>
        <v>1392168.43</v>
      </c>
      <c r="CC23" s="107">
        <f t="shared" ref="CC23:CD23" si="47">CC24+CC31+CC32+CC49</f>
        <v>0</v>
      </c>
      <c r="CD23" s="107">
        <f t="shared" si="47"/>
        <v>0</v>
      </c>
      <c r="CE23" s="107">
        <f t="shared" si="35"/>
        <v>1392168.43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4770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4770</v>
      </c>
      <c r="H24" s="37" t="s">
        <v>31</v>
      </c>
      <c r="I24" s="42">
        <v>2210</v>
      </c>
      <c r="J24" s="43">
        <f>SUM(J25:J31)</f>
        <v>4770</v>
      </c>
      <c r="K24" s="43">
        <f t="shared" ref="K24:L24" si="49">SUM(K25:K31)</f>
        <v>0</v>
      </c>
      <c r="L24" s="123">
        <f t="shared" si="49"/>
        <v>250</v>
      </c>
      <c r="M24" s="47">
        <f t="shared" si="15"/>
        <v>4520</v>
      </c>
      <c r="O24" s="37" t="s">
        <v>31</v>
      </c>
      <c r="P24" s="42">
        <v>2210</v>
      </c>
      <c r="Q24" s="43">
        <f>SUM(Q25:Q31)</f>
        <v>4520</v>
      </c>
      <c r="R24" s="43">
        <f t="shared" ref="R24:S24" si="50">SUM(R25:R31)</f>
        <v>20000</v>
      </c>
      <c r="S24" s="123">
        <f t="shared" si="50"/>
        <v>0</v>
      </c>
      <c r="T24" s="47">
        <f t="shared" si="17"/>
        <v>24520</v>
      </c>
      <c r="V24" s="37" t="s">
        <v>31</v>
      </c>
      <c r="W24" s="42">
        <v>2210</v>
      </c>
      <c r="X24" s="43">
        <f>SUM(X25:X31)</f>
        <v>24520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24520</v>
      </c>
      <c r="AC24" s="37" t="s">
        <v>31</v>
      </c>
      <c r="AD24" s="42">
        <v>2210</v>
      </c>
      <c r="AE24" s="43">
        <f>SUM(AE25:AE31)</f>
        <v>24520</v>
      </c>
      <c r="AF24" s="43">
        <f t="shared" ref="AF24:AG24" si="52">SUM(AF25:AF31)</f>
        <v>0</v>
      </c>
      <c r="AG24" s="43">
        <f t="shared" si="52"/>
        <v>3670</v>
      </c>
      <c r="AH24" s="47">
        <f t="shared" si="21"/>
        <v>20850</v>
      </c>
      <c r="AJ24" s="37" t="s">
        <v>31</v>
      </c>
      <c r="AK24" s="42">
        <v>2210</v>
      </c>
      <c r="AL24" s="43">
        <f>SUM(AL25:AL31)</f>
        <v>20850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20850</v>
      </c>
      <c r="AQ24" s="37" t="s">
        <v>31</v>
      </c>
      <c r="AR24" s="42">
        <v>2210</v>
      </c>
      <c r="AS24" s="43">
        <f>SUM(AS25:AS31)</f>
        <v>20850</v>
      </c>
      <c r="AT24" s="43">
        <f t="shared" ref="AT24:AU24" si="54">SUM(AT25:AT31)</f>
        <v>42000</v>
      </c>
      <c r="AU24" s="43">
        <f t="shared" si="54"/>
        <v>0</v>
      </c>
      <c r="AV24" s="47">
        <f t="shared" si="25"/>
        <v>62850</v>
      </c>
      <c r="AX24" s="37" t="s">
        <v>31</v>
      </c>
      <c r="AY24" s="42">
        <v>2210</v>
      </c>
      <c r="AZ24" s="43">
        <f>SUM(AZ25:AZ31)</f>
        <v>62850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62850</v>
      </c>
      <c r="BE24" s="37" t="s">
        <v>31</v>
      </c>
      <c r="BF24" s="42">
        <v>2210</v>
      </c>
      <c r="BG24" s="43">
        <f>SUM(BG25:BG31)</f>
        <v>62850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62850</v>
      </c>
      <c r="BL24" s="37" t="s">
        <v>31</v>
      </c>
      <c r="BM24" s="42">
        <v>2210</v>
      </c>
      <c r="BN24" s="43">
        <f>SUM(BN25:BN31)</f>
        <v>62850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62850</v>
      </c>
      <c r="BS24" s="37" t="s">
        <v>31</v>
      </c>
      <c r="BT24" s="42">
        <v>2210</v>
      </c>
      <c r="BU24" s="43">
        <f>SUM(BU25:BU31)</f>
        <v>62850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62850</v>
      </c>
      <c r="BZ24" s="37" t="s">
        <v>31</v>
      </c>
      <c r="CA24" s="42">
        <v>2210</v>
      </c>
      <c r="CB24" s="43">
        <f>SUM(CB25:CB31)</f>
        <v>62850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62850</v>
      </c>
    </row>
    <row r="25" spans="1:83" s="32" customFormat="1" ht="15.75" customHeight="1" thickBot="1">
      <c r="A25" s="40" t="s">
        <v>122</v>
      </c>
      <c r="B25" s="44">
        <v>2210</v>
      </c>
      <c r="C25" s="38">
        <v>3670</v>
      </c>
      <c r="D25" s="39"/>
      <c r="E25" s="39"/>
      <c r="F25" s="33">
        <f>C25+D25-E25</f>
        <v>3670</v>
      </c>
      <c r="H25" s="40" t="s">
        <v>122</v>
      </c>
      <c r="I25" s="44">
        <v>2210</v>
      </c>
      <c r="J25" s="50">
        <f t="shared" ref="J25:J64" si="60">F25</f>
        <v>3670</v>
      </c>
      <c r="K25" s="39"/>
      <c r="L25" s="39"/>
      <c r="M25" s="33">
        <f>J25+K25-L25</f>
        <v>3670</v>
      </c>
      <c r="O25" s="40" t="s">
        <v>122</v>
      </c>
      <c r="P25" s="44">
        <v>2210</v>
      </c>
      <c r="Q25" s="50">
        <f t="shared" ref="Q25:Q64" si="61">M25</f>
        <v>3670</v>
      </c>
      <c r="R25" s="39"/>
      <c r="S25" s="122"/>
      <c r="T25" s="33">
        <f>Q25+R25-S25</f>
        <v>3670</v>
      </c>
      <c r="V25" s="40" t="s">
        <v>122</v>
      </c>
      <c r="W25" s="44">
        <v>2210</v>
      </c>
      <c r="X25" s="50">
        <f t="shared" ref="X25:X64" si="62">T25</f>
        <v>3670</v>
      </c>
      <c r="Y25" s="39"/>
      <c r="Z25" s="39"/>
      <c r="AA25" s="33">
        <f>X25+Y25-Z25</f>
        <v>3670</v>
      </c>
      <c r="AC25" s="40" t="s">
        <v>122</v>
      </c>
      <c r="AD25" s="44">
        <v>2210</v>
      </c>
      <c r="AE25" s="50">
        <f t="shared" ref="AE25:AE64" si="63">AA25</f>
        <v>3670</v>
      </c>
      <c r="AF25" s="39"/>
      <c r="AG25" s="39">
        <v>3670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4" si="64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4" si="65">AO25</f>
        <v>0</v>
      </c>
      <c r="AT25" s="39"/>
      <c r="AU25" s="39"/>
      <c r="AV25" s="33">
        <f>AS25+AT25-AU25</f>
        <v>0</v>
      </c>
      <c r="AW25" s="27"/>
      <c r="AX25" s="40" t="s">
        <v>122</v>
      </c>
      <c r="AY25" s="44">
        <v>2210</v>
      </c>
      <c r="AZ25" s="50">
        <f t="shared" ref="AZ25:AZ64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4" si="67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4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4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4" si="70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850</v>
      </c>
      <c r="D26" s="39"/>
      <c r="E26" s="39"/>
      <c r="F26" s="33">
        <f t="shared" ref="F26:F31" si="71">C26+D26-E26</f>
        <v>850</v>
      </c>
      <c r="H26" s="40" t="s">
        <v>123</v>
      </c>
      <c r="I26" s="44">
        <v>2210</v>
      </c>
      <c r="J26" s="50">
        <f t="shared" si="60"/>
        <v>850</v>
      </c>
      <c r="K26" s="39"/>
      <c r="L26" s="39"/>
      <c r="M26" s="33">
        <f t="shared" ref="M26:M31" si="72">J26+K26-L26</f>
        <v>850</v>
      </c>
      <c r="O26" s="40" t="s">
        <v>123</v>
      </c>
      <c r="P26" s="44">
        <v>2210</v>
      </c>
      <c r="Q26" s="50">
        <f t="shared" si="61"/>
        <v>850</v>
      </c>
      <c r="R26" s="39"/>
      <c r="S26" s="122"/>
      <c r="T26" s="33">
        <f t="shared" ref="T26:T31" si="73">Q26+R26-S26</f>
        <v>850</v>
      </c>
      <c r="V26" s="40" t="s">
        <v>123</v>
      </c>
      <c r="W26" s="44">
        <v>2210</v>
      </c>
      <c r="X26" s="50">
        <f t="shared" si="62"/>
        <v>850</v>
      </c>
      <c r="Y26" s="39"/>
      <c r="Z26" s="39"/>
      <c r="AA26" s="33">
        <f t="shared" ref="AA26:AA31" si="74">X26+Y26-Z26</f>
        <v>850</v>
      </c>
      <c r="AC26" s="40" t="s">
        <v>123</v>
      </c>
      <c r="AD26" s="44">
        <v>2210</v>
      </c>
      <c r="AE26" s="50">
        <f t="shared" si="63"/>
        <v>850</v>
      </c>
      <c r="AF26" s="39"/>
      <c r="AG26" s="39"/>
      <c r="AH26" s="33">
        <f t="shared" ref="AH26:AH31" si="75">AE26+AF26-AG26</f>
        <v>850</v>
      </c>
      <c r="AJ26" s="40" t="s">
        <v>123</v>
      </c>
      <c r="AK26" s="44">
        <v>2210</v>
      </c>
      <c r="AL26" s="50">
        <f t="shared" si="64"/>
        <v>850</v>
      </c>
      <c r="AM26" s="39"/>
      <c r="AN26" s="39"/>
      <c r="AO26" s="33">
        <f t="shared" ref="AO26:AO31" si="76">AL26+AM26-AN26</f>
        <v>850</v>
      </c>
      <c r="AQ26" s="40" t="s">
        <v>123</v>
      </c>
      <c r="AR26" s="44">
        <v>2210</v>
      </c>
      <c r="AS26" s="50">
        <f t="shared" si="65"/>
        <v>850</v>
      </c>
      <c r="AT26" s="39"/>
      <c r="AU26" s="39"/>
      <c r="AV26" s="33">
        <f t="shared" ref="AV26:AV31" si="77">AS26+AT26-AU26</f>
        <v>850</v>
      </c>
      <c r="AW26" s="27"/>
      <c r="AX26" s="40" t="s">
        <v>123</v>
      </c>
      <c r="AY26" s="44">
        <v>2210</v>
      </c>
      <c r="AZ26" s="50">
        <f t="shared" si="66"/>
        <v>850</v>
      </c>
      <c r="BA26" s="39"/>
      <c r="BB26" s="39"/>
      <c r="BC26" s="33">
        <f t="shared" ref="BC26:BC31" si="78">AZ26+BA26-BB26</f>
        <v>850</v>
      </c>
      <c r="BE26" s="40" t="s">
        <v>123</v>
      </c>
      <c r="BF26" s="44">
        <v>2210</v>
      </c>
      <c r="BG26" s="50">
        <f t="shared" si="67"/>
        <v>850</v>
      </c>
      <c r="BH26" s="39"/>
      <c r="BI26" s="39"/>
      <c r="BJ26" s="33">
        <f t="shared" ref="BJ26:BJ31" si="79">BG26+BH26-BI26</f>
        <v>850</v>
      </c>
      <c r="BL26" s="40" t="s">
        <v>123</v>
      </c>
      <c r="BM26" s="44">
        <v>2210</v>
      </c>
      <c r="BN26" s="50">
        <f t="shared" si="68"/>
        <v>850</v>
      </c>
      <c r="BO26" s="39"/>
      <c r="BP26" s="39"/>
      <c r="BQ26" s="33">
        <f t="shared" ref="BQ26:BQ31" si="80">BN26+BO26-BP26</f>
        <v>850</v>
      </c>
      <c r="BS26" s="40" t="s">
        <v>123</v>
      </c>
      <c r="BT26" s="44">
        <v>2210</v>
      </c>
      <c r="BU26" s="50">
        <f t="shared" si="69"/>
        <v>850</v>
      </c>
      <c r="BV26" s="39"/>
      <c r="BW26" s="39"/>
      <c r="BX26" s="33">
        <f t="shared" ref="BX26:BX31" si="81">BU26+BV26-BW26</f>
        <v>850</v>
      </c>
      <c r="BZ26" s="40" t="s">
        <v>123</v>
      </c>
      <c r="CA26" s="44">
        <v>2210</v>
      </c>
      <c r="CB26" s="50">
        <f t="shared" si="70"/>
        <v>850</v>
      </c>
      <c r="CC26" s="39"/>
      <c r="CD26" s="39"/>
      <c r="CE26" s="33">
        <f t="shared" ref="CE26:CE31" si="82">CB26+CC26-CD26</f>
        <v>850</v>
      </c>
    </row>
    <row r="27" spans="1:83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71"/>
        <v>0</v>
      </c>
      <c r="H27" s="34" t="s">
        <v>143</v>
      </c>
      <c r="I27" s="35">
        <v>2210</v>
      </c>
      <c r="J27" s="50">
        <f t="shared" si="60"/>
        <v>0</v>
      </c>
      <c r="K27" s="46"/>
      <c r="L27" s="46"/>
      <c r="M27" s="33">
        <f t="shared" si="72"/>
        <v>0</v>
      </c>
      <c r="O27" s="34" t="s">
        <v>143</v>
      </c>
      <c r="P27" s="35">
        <v>2210</v>
      </c>
      <c r="Q27" s="50">
        <f t="shared" si="61"/>
        <v>0</v>
      </c>
      <c r="R27" s="46">
        <v>20000</v>
      </c>
      <c r="S27" s="122"/>
      <c r="T27" s="33">
        <f t="shared" si="73"/>
        <v>20000</v>
      </c>
      <c r="V27" s="34" t="s">
        <v>143</v>
      </c>
      <c r="W27" s="35">
        <v>2210</v>
      </c>
      <c r="X27" s="50">
        <f t="shared" si="62"/>
        <v>20000</v>
      </c>
      <c r="Y27" s="46"/>
      <c r="Z27" s="46"/>
      <c r="AA27" s="33">
        <f t="shared" si="74"/>
        <v>20000</v>
      </c>
      <c r="AC27" s="34" t="s">
        <v>143</v>
      </c>
      <c r="AD27" s="35">
        <v>2210</v>
      </c>
      <c r="AE27" s="50">
        <f t="shared" si="63"/>
        <v>20000</v>
      </c>
      <c r="AF27" s="46"/>
      <c r="AG27" s="46"/>
      <c r="AH27" s="33">
        <f t="shared" si="75"/>
        <v>20000</v>
      </c>
      <c r="AJ27" s="34" t="s">
        <v>143</v>
      </c>
      <c r="AK27" s="35">
        <v>2210</v>
      </c>
      <c r="AL27" s="50">
        <f t="shared" si="64"/>
        <v>20000</v>
      </c>
      <c r="AM27" s="46"/>
      <c r="AN27" s="46"/>
      <c r="AO27" s="33">
        <f t="shared" si="76"/>
        <v>20000</v>
      </c>
      <c r="AQ27" s="34" t="s">
        <v>143</v>
      </c>
      <c r="AR27" s="35">
        <v>2210</v>
      </c>
      <c r="AS27" s="50">
        <f t="shared" si="65"/>
        <v>20000</v>
      </c>
      <c r="AT27" s="46">
        <v>42000</v>
      </c>
      <c r="AU27" s="46"/>
      <c r="AV27" s="33">
        <f t="shared" si="77"/>
        <v>62000</v>
      </c>
      <c r="AX27" s="34" t="s">
        <v>143</v>
      </c>
      <c r="AY27" s="35">
        <v>2210</v>
      </c>
      <c r="AZ27" s="50">
        <f t="shared" si="66"/>
        <v>62000</v>
      </c>
      <c r="BA27" s="46"/>
      <c r="BB27" s="46"/>
      <c r="BC27" s="33">
        <f t="shared" si="78"/>
        <v>62000</v>
      </c>
      <c r="BE27" s="34" t="s">
        <v>143</v>
      </c>
      <c r="BF27" s="35">
        <v>2210</v>
      </c>
      <c r="BG27" s="50">
        <f t="shared" si="67"/>
        <v>62000</v>
      </c>
      <c r="BH27" s="46"/>
      <c r="BI27" s="46"/>
      <c r="BJ27" s="33">
        <f t="shared" si="79"/>
        <v>62000</v>
      </c>
      <c r="BL27" s="34" t="s">
        <v>143</v>
      </c>
      <c r="BM27" s="35">
        <v>2210</v>
      </c>
      <c r="BN27" s="50">
        <f t="shared" si="68"/>
        <v>62000</v>
      </c>
      <c r="BO27" s="46"/>
      <c r="BP27" s="46"/>
      <c r="BQ27" s="33">
        <f t="shared" si="80"/>
        <v>62000</v>
      </c>
      <c r="BS27" s="34" t="s">
        <v>143</v>
      </c>
      <c r="BT27" s="35">
        <v>2210</v>
      </c>
      <c r="BU27" s="50">
        <f t="shared" si="69"/>
        <v>62000</v>
      </c>
      <c r="BV27" s="46"/>
      <c r="BW27" s="46"/>
      <c r="BX27" s="33">
        <f t="shared" si="81"/>
        <v>62000</v>
      </c>
      <c r="BZ27" s="34" t="s">
        <v>143</v>
      </c>
      <c r="CA27" s="35">
        <v>2210</v>
      </c>
      <c r="CB27" s="50">
        <f t="shared" si="70"/>
        <v>62000</v>
      </c>
      <c r="CC27" s="46"/>
      <c r="CD27" s="46"/>
      <c r="CE27" s="33">
        <f t="shared" si="82"/>
        <v>62000</v>
      </c>
    </row>
    <row r="28" spans="1:83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71"/>
        <v>0</v>
      </c>
      <c r="H28" s="34" t="s">
        <v>144</v>
      </c>
      <c r="I28" s="35">
        <v>2210</v>
      </c>
      <c r="J28" s="50">
        <f t="shared" si="60"/>
        <v>0</v>
      </c>
      <c r="K28" s="46"/>
      <c r="L28" s="46"/>
      <c r="M28" s="33">
        <f t="shared" si="72"/>
        <v>0</v>
      </c>
      <c r="O28" s="34" t="s">
        <v>144</v>
      </c>
      <c r="P28" s="35">
        <v>2210</v>
      </c>
      <c r="Q28" s="50">
        <f t="shared" si="61"/>
        <v>0</v>
      </c>
      <c r="R28" s="46"/>
      <c r="S28" s="122"/>
      <c r="T28" s="33">
        <f t="shared" si="73"/>
        <v>0</v>
      </c>
      <c r="V28" s="34" t="s">
        <v>144</v>
      </c>
      <c r="W28" s="35">
        <v>2210</v>
      </c>
      <c r="X28" s="50">
        <f t="shared" si="62"/>
        <v>0</v>
      </c>
      <c r="Y28" s="46"/>
      <c r="Z28" s="46"/>
      <c r="AA28" s="33">
        <f t="shared" si="74"/>
        <v>0</v>
      </c>
      <c r="AC28" s="34" t="s">
        <v>144</v>
      </c>
      <c r="AD28" s="35">
        <v>2210</v>
      </c>
      <c r="AE28" s="50">
        <f t="shared" si="63"/>
        <v>0</v>
      </c>
      <c r="AF28" s="46"/>
      <c r="AG28" s="46"/>
      <c r="AH28" s="33">
        <f t="shared" si="75"/>
        <v>0</v>
      </c>
      <c r="AJ28" s="34" t="s">
        <v>144</v>
      </c>
      <c r="AK28" s="35">
        <v>2210</v>
      </c>
      <c r="AL28" s="50">
        <f t="shared" si="64"/>
        <v>0</v>
      </c>
      <c r="AM28" s="46"/>
      <c r="AN28" s="46"/>
      <c r="AO28" s="33">
        <f t="shared" si="76"/>
        <v>0</v>
      </c>
      <c r="AQ28" s="34" t="s">
        <v>144</v>
      </c>
      <c r="AR28" s="35">
        <v>2210</v>
      </c>
      <c r="AS28" s="50">
        <f t="shared" si="65"/>
        <v>0</v>
      </c>
      <c r="AT28" s="46"/>
      <c r="AU28" s="46"/>
      <c r="AV28" s="33">
        <f t="shared" si="77"/>
        <v>0</v>
      </c>
      <c r="AX28" s="34" t="s">
        <v>144</v>
      </c>
      <c r="AY28" s="35">
        <v>2210</v>
      </c>
      <c r="AZ28" s="50">
        <f t="shared" si="66"/>
        <v>0</v>
      </c>
      <c r="BA28" s="46"/>
      <c r="BB28" s="46"/>
      <c r="BC28" s="33">
        <f t="shared" si="78"/>
        <v>0</v>
      </c>
      <c r="BE28" s="34" t="s">
        <v>144</v>
      </c>
      <c r="BF28" s="35">
        <v>2210</v>
      </c>
      <c r="BG28" s="50">
        <f t="shared" si="67"/>
        <v>0</v>
      </c>
      <c r="BH28" s="46"/>
      <c r="BI28" s="46"/>
      <c r="BJ28" s="33">
        <f t="shared" si="79"/>
        <v>0</v>
      </c>
      <c r="BL28" s="34" t="s">
        <v>144</v>
      </c>
      <c r="BM28" s="35">
        <v>2210</v>
      </c>
      <c r="BN28" s="50">
        <f t="shared" si="68"/>
        <v>0</v>
      </c>
      <c r="BO28" s="46"/>
      <c r="BP28" s="46"/>
      <c r="BQ28" s="33">
        <f t="shared" si="80"/>
        <v>0</v>
      </c>
      <c r="BS28" s="34" t="s">
        <v>144</v>
      </c>
      <c r="BT28" s="35">
        <v>2210</v>
      </c>
      <c r="BU28" s="50">
        <f t="shared" si="69"/>
        <v>0</v>
      </c>
      <c r="BV28" s="46"/>
      <c r="BW28" s="46"/>
      <c r="BX28" s="33">
        <f t="shared" si="81"/>
        <v>0</v>
      </c>
      <c r="BZ28" s="34" t="s">
        <v>144</v>
      </c>
      <c r="CA28" s="35">
        <v>2210</v>
      </c>
      <c r="CB28" s="50">
        <f t="shared" si="70"/>
        <v>0</v>
      </c>
      <c r="CC28" s="46"/>
      <c r="CD28" s="46"/>
      <c r="CE28" s="33">
        <f t="shared" si="82"/>
        <v>0</v>
      </c>
    </row>
    <row r="29" spans="1:83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71"/>
        <v>0</v>
      </c>
      <c r="H29" s="34" t="s">
        <v>145</v>
      </c>
      <c r="I29" s="35">
        <v>2210</v>
      </c>
      <c r="J29" s="50">
        <f t="shared" si="60"/>
        <v>0</v>
      </c>
      <c r="K29" s="46"/>
      <c r="L29" s="46"/>
      <c r="M29" s="33">
        <f t="shared" si="72"/>
        <v>0</v>
      </c>
      <c r="O29" s="34" t="s">
        <v>145</v>
      </c>
      <c r="P29" s="35">
        <v>2210</v>
      </c>
      <c r="Q29" s="50">
        <f t="shared" si="61"/>
        <v>0</v>
      </c>
      <c r="R29" s="46"/>
      <c r="S29" s="122"/>
      <c r="T29" s="33">
        <f t="shared" si="73"/>
        <v>0</v>
      </c>
      <c r="V29" s="34" t="s">
        <v>145</v>
      </c>
      <c r="W29" s="35">
        <v>2210</v>
      </c>
      <c r="X29" s="50">
        <f t="shared" si="62"/>
        <v>0</v>
      </c>
      <c r="Y29" s="46"/>
      <c r="Z29" s="46"/>
      <c r="AA29" s="33">
        <f t="shared" si="74"/>
        <v>0</v>
      </c>
      <c r="AC29" s="34" t="s">
        <v>145</v>
      </c>
      <c r="AD29" s="35">
        <v>2210</v>
      </c>
      <c r="AE29" s="50">
        <f t="shared" si="63"/>
        <v>0</v>
      </c>
      <c r="AF29" s="46"/>
      <c r="AG29" s="46"/>
      <c r="AH29" s="33">
        <f t="shared" si="75"/>
        <v>0</v>
      </c>
      <c r="AJ29" s="34" t="s">
        <v>145</v>
      </c>
      <c r="AK29" s="35">
        <v>2210</v>
      </c>
      <c r="AL29" s="50">
        <f t="shared" si="64"/>
        <v>0</v>
      </c>
      <c r="AM29" s="46"/>
      <c r="AN29" s="46"/>
      <c r="AO29" s="33">
        <f t="shared" si="76"/>
        <v>0</v>
      </c>
      <c r="AQ29" s="34" t="s">
        <v>145</v>
      </c>
      <c r="AR29" s="35">
        <v>2210</v>
      </c>
      <c r="AS29" s="50">
        <f t="shared" si="65"/>
        <v>0</v>
      </c>
      <c r="AT29" s="46"/>
      <c r="AU29" s="46"/>
      <c r="AV29" s="33">
        <f t="shared" si="77"/>
        <v>0</v>
      </c>
      <c r="AX29" s="34" t="s">
        <v>145</v>
      </c>
      <c r="AY29" s="35">
        <v>2210</v>
      </c>
      <c r="AZ29" s="50">
        <f t="shared" si="66"/>
        <v>0</v>
      </c>
      <c r="BA29" s="46"/>
      <c r="BB29" s="46"/>
      <c r="BC29" s="33">
        <f t="shared" si="78"/>
        <v>0</v>
      </c>
      <c r="BE29" s="34" t="s">
        <v>145</v>
      </c>
      <c r="BF29" s="35">
        <v>2210</v>
      </c>
      <c r="BG29" s="50">
        <f t="shared" si="67"/>
        <v>0</v>
      </c>
      <c r="BH29" s="46"/>
      <c r="BI29" s="46"/>
      <c r="BJ29" s="33">
        <f t="shared" si="79"/>
        <v>0</v>
      </c>
      <c r="BL29" s="34" t="s">
        <v>145</v>
      </c>
      <c r="BM29" s="35">
        <v>2210</v>
      </c>
      <c r="BN29" s="50">
        <f t="shared" si="68"/>
        <v>0</v>
      </c>
      <c r="BO29" s="46"/>
      <c r="BP29" s="46"/>
      <c r="BQ29" s="33">
        <f t="shared" si="80"/>
        <v>0</v>
      </c>
      <c r="BS29" s="34" t="s">
        <v>145</v>
      </c>
      <c r="BT29" s="35">
        <v>2210</v>
      </c>
      <c r="BU29" s="50">
        <f t="shared" si="69"/>
        <v>0</v>
      </c>
      <c r="BV29" s="46"/>
      <c r="BW29" s="46"/>
      <c r="BX29" s="33">
        <f t="shared" si="81"/>
        <v>0</v>
      </c>
      <c r="BZ29" s="34" t="s">
        <v>145</v>
      </c>
      <c r="CA29" s="35">
        <v>2210</v>
      </c>
      <c r="CB29" s="50">
        <f t="shared" si="70"/>
        <v>0</v>
      </c>
      <c r="CC29" s="46"/>
      <c r="CD29" s="46"/>
      <c r="CE29" s="33">
        <f t="shared" si="82"/>
        <v>0</v>
      </c>
    </row>
    <row r="30" spans="1:83" s="32" customFormat="1" ht="15.75" customHeight="1" thickBot="1">
      <c r="A30" s="40" t="s">
        <v>124</v>
      </c>
      <c r="B30" s="44">
        <v>2210</v>
      </c>
      <c r="C30" s="38">
        <v>250</v>
      </c>
      <c r="D30" s="39"/>
      <c r="E30" s="39"/>
      <c r="F30" s="33">
        <f t="shared" si="71"/>
        <v>250</v>
      </c>
      <c r="H30" s="40" t="s">
        <v>124</v>
      </c>
      <c r="I30" s="44">
        <v>2210</v>
      </c>
      <c r="J30" s="50">
        <f t="shared" si="60"/>
        <v>250</v>
      </c>
      <c r="K30" s="39"/>
      <c r="L30" s="122">
        <v>250</v>
      </c>
      <c r="M30" s="33">
        <f t="shared" si="72"/>
        <v>0</v>
      </c>
      <c r="O30" s="40" t="s">
        <v>124</v>
      </c>
      <c r="P30" s="44">
        <v>2210</v>
      </c>
      <c r="Q30" s="50">
        <f t="shared" si="61"/>
        <v>0</v>
      </c>
      <c r="R30" s="39"/>
      <c r="S30" s="122"/>
      <c r="T30" s="33">
        <f t="shared" si="73"/>
        <v>0</v>
      </c>
      <c r="V30" s="40" t="s">
        <v>124</v>
      </c>
      <c r="W30" s="44">
        <v>2210</v>
      </c>
      <c r="X30" s="50">
        <f t="shared" si="62"/>
        <v>0</v>
      </c>
      <c r="Y30" s="39"/>
      <c r="Z30" s="39"/>
      <c r="AA30" s="33">
        <f t="shared" si="74"/>
        <v>0</v>
      </c>
      <c r="AC30" s="40" t="s">
        <v>124</v>
      </c>
      <c r="AD30" s="44">
        <v>2210</v>
      </c>
      <c r="AE30" s="50">
        <f t="shared" si="63"/>
        <v>0</v>
      </c>
      <c r="AF30" s="39"/>
      <c r="AG30" s="39"/>
      <c r="AH30" s="33">
        <f t="shared" si="75"/>
        <v>0</v>
      </c>
      <c r="AJ30" s="40" t="s">
        <v>124</v>
      </c>
      <c r="AK30" s="44">
        <v>2210</v>
      </c>
      <c r="AL30" s="50">
        <f t="shared" si="64"/>
        <v>0</v>
      </c>
      <c r="AM30" s="39"/>
      <c r="AN30" s="39"/>
      <c r="AO30" s="33">
        <f t="shared" si="76"/>
        <v>0</v>
      </c>
      <c r="AQ30" s="40" t="s">
        <v>124</v>
      </c>
      <c r="AR30" s="44">
        <v>2210</v>
      </c>
      <c r="AS30" s="50">
        <f t="shared" si="65"/>
        <v>0</v>
      </c>
      <c r="AT30" s="39"/>
      <c r="AU30" s="39"/>
      <c r="AV30" s="33">
        <f t="shared" si="77"/>
        <v>0</v>
      </c>
      <c r="AW30" s="27"/>
      <c r="AX30" s="40" t="s">
        <v>124</v>
      </c>
      <c r="AY30" s="44">
        <v>2210</v>
      </c>
      <c r="AZ30" s="50">
        <f t="shared" si="66"/>
        <v>0</v>
      </c>
      <c r="BA30" s="39"/>
      <c r="BB30" s="39"/>
      <c r="BC30" s="33">
        <f t="shared" si="78"/>
        <v>0</v>
      </c>
      <c r="BE30" s="40" t="s">
        <v>124</v>
      </c>
      <c r="BF30" s="44">
        <v>2210</v>
      </c>
      <c r="BG30" s="50">
        <f t="shared" si="67"/>
        <v>0</v>
      </c>
      <c r="BH30" s="39"/>
      <c r="BI30" s="39"/>
      <c r="BJ30" s="33">
        <f t="shared" si="79"/>
        <v>0</v>
      </c>
      <c r="BL30" s="40" t="s">
        <v>124</v>
      </c>
      <c r="BM30" s="44">
        <v>2210</v>
      </c>
      <c r="BN30" s="50">
        <f t="shared" si="68"/>
        <v>0</v>
      </c>
      <c r="BO30" s="39"/>
      <c r="BP30" s="39"/>
      <c r="BQ30" s="33">
        <f t="shared" si="80"/>
        <v>0</v>
      </c>
      <c r="BS30" s="40" t="s">
        <v>124</v>
      </c>
      <c r="BT30" s="44">
        <v>2210</v>
      </c>
      <c r="BU30" s="50">
        <f t="shared" si="69"/>
        <v>0</v>
      </c>
      <c r="BV30" s="39"/>
      <c r="BW30" s="39"/>
      <c r="BX30" s="33">
        <f t="shared" si="81"/>
        <v>0</v>
      </c>
      <c r="BZ30" s="40" t="s">
        <v>124</v>
      </c>
      <c r="CA30" s="44">
        <v>2210</v>
      </c>
      <c r="CB30" s="50">
        <f t="shared" si="70"/>
        <v>0</v>
      </c>
      <c r="CC30" s="39"/>
      <c r="CD30" s="39"/>
      <c r="CE30" s="33">
        <f t="shared" si="82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71"/>
        <v>0</v>
      </c>
      <c r="H31" s="34" t="s">
        <v>32</v>
      </c>
      <c r="I31" s="35">
        <v>2220</v>
      </c>
      <c r="J31" s="50">
        <f t="shared" si="60"/>
        <v>0</v>
      </c>
      <c r="K31" s="46"/>
      <c r="L31" s="46"/>
      <c r="M31" s="33">
        <f t="shared" si="72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73"/>
        <v>0</v>
      </c>
      <c r="U31" s="28"/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74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75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76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46"/>
      <c r="AV31" s="33">
        <f t="shared" si="77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78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46"/>
      <c r="BJ31" s="33">
        <f t="shared" si="79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46"/>
      <c r="BQ31" s="33">
        <f t="shared" si="80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81"/>
        <v>0</v>
      </c>
      <c r="BZ31" s="34" t="s">
        <v>32</v>
      </c>
      <c r="CA31" s="35">
        <v>2220</v>
      </c>
      <c r="CB31" s="50">
        <f t="shared" si="70"/>
        <v>0</v>
      </c>
      <c r="CC31" s="46"/>
      <c r="CD31" s="46"/>
      <c r="CE31" s="33">
        <f t="shared" si="82"/>
        <v>0</v>
      </c>
    </row>
    <row r="32" spans="1:83" s="112" customFormat="1" ht="15.75" customHeight="1" thickBot="1">
      <c r="A32" s="29" t="s">
        <v>33</v>
      </c>
      <c r="B32" s="30">
        <v>2240</v>
      </c>
      <c r="C32" s="47">
        <f>SUM(C33:C48)</f>
        <v>35006</v>
      </c>
      <c r="D32" s="47">
        <f t="shared" ref="D32:E32" si="83">SUM(D33:D48)</f>
        <v>0</v>
      </c>
      <c r="E32" s="47">
        <f t="shared" si="83"/>
        <v>0</v>
      </c>
      <c r="F32" s="47">
        <f t="shared" ref="F32" si="84">C32+D32-E32</f>
        <v>35006</v>
      </c>
      <c r="H32" s="29" t="s">
        <v>33</v>
      </c>
      <c r="I32" s="30">
        <v>2240</v>
      </c>
      <c r="J32" s="47">
        <f>SUM(J33:J48)</f>
        <v>35006</v>
      </c>
      <c r="K32" s="47">
        <f t="shared" ref="K32:L32" si="85">SUM(K33:K48)</f>
        <v>0</v>
      </c>
      <c r="L32" s="120">
        <f t="shared" si="85"/>
        <v>2430.86</v>
      </c>
      <c r="M32" s="47">
        <f t="shared" ref="M32" si="86">J32+K32-L32</f>
        <v>32575.14</v>
      </c>
      <c r="O32" s="29" t="s">
        <v>33</v>
      </c>
      <c r="P32" s="30">
        <v>2240</v>
      </c>
      <c r="Q32" s="47">
        <f>SUM(Q33:Q48)</f>
        <v>32575.14</v>
      </c>
      <c r="R32" s="47">
        <f t="shared" ref="R32:S32" si="87">SUM(R33:R48)</f>
        <v>0</v>
      </c>
      <c r="S32" s="120">
        <f t="shared" si="87"/>
        <v>734.84</v>
      </c>
      <c r="T32" s="47">
        <f t="shared" ref="T32" si="88">Q32+R32-S32</f>
        <v>31840.3</v>
      </c>
      <c r="V32" s="29" t="s">
        <v>33</v>
      </c>
      <c r="W32" s="30">
        <v>2240</v>
      </c>
      <c r="X32" s="47">
        <f>SUM(X33:X48)</f>
        <v>32413.05</v>
      </c>
      <c r="Y32" s="47">
        <f t="shared" ref="Y32" si="89">SUM(Y33:Y48)</f>
        <v>10000</v>
      </c>
      <c r="Z32" s="120">
        <f>SUM(Z33:Z48)</f>
        <v>2183.6099999999997</v>
      </c>
      <c r="AA32" s="47">
        <f t="shared" ref="AA32" si="90">X32+Y32-Z32</f>
        <v>40229.440000000002</v>
      </c>
      <c r="AC32" s="29" t="s">
        <v>33</v>
      </c>
      <c r="AD32" s="30">
        <v>2240</v>
      </c>
      <c r="AE32" s="47">
        <f>SUM(AE33:AE48)</f>
        <v>40229.440000000002</v>
      </c>
      <c r="AF32" s="47">
        <f t="shared" ref="AF32:AG32" si="91">SUM(AF33:AF48)</f>
        <v>0</v>
      </c>
      <c r="AG32" s="120">
        <f t="shared" si="91"/>
        <v>13523.52</v>
      </c>
      <c r="AH32" s="47">
        <f t="shared" ref="AH32" si="92">AE32+AF32-AG32</f>
        <v>26705.920000000002</v>
      </c>
      <c r="AJ32" s="29" t="s">
        <v>33</v>
      </c>
      <c r="AK32" s="30">
        <v>2240</v>
      </c>
      <c r="AL32" s="47">
        <f>SUM(AL33:AL48)</f>
        <v>26705.919999999998</v>
      </c>
      <c r="AM32" s="47">
        <f t="shared" ref="AM32:AN32" si="93">SUM(AM33:AM48)</f>
        <v>0</v>
      </c>
      <c r="AN32" s="120">
        <f t="shared" si="93"/>
        <v>0</v>
      </c>
      <c r="AO32" s="47">
        <f t="shared" ref="AO32" si="94">AL32+AM32-AN32</f>
        <v>26705.919999999998</v>
      </c>
      <c r="AQ32" s="29" t="s">
        <v>33</v>
      </c>
      <c r="AR32" s="30">
        <v>2240</v>
      </c>
      <c r="AS32" s="47">
        <f>SUM(AS33:AS48)</f>
        <v>26705.919999999998</v>
      </c>
      <c r="AT32" s="47">
        <f t="shared" ref="AT32:AU32" si="95">SUM(AT33:AT48)</f>
        <v>0</v>
      </c>
      <c r="AU32" s="120">
        <f t="shared" si="95"/>
        <v>5941</v>
      </c>
      <c r="AV32" s="47">
        <f t="shared" ref="AV32" si="96">AS32+AT32-AU32</f>
        <v>20764.919999999998</v>
      </c>
      <c r="AX32" s="29" t="s">
        <v>33</v>
      </c>
      <c r="AY32" s="30">
        <v>2240</v>
      </c>
      <c r="AZ32" s="47">
        <f>SUM(AZ33:AZ48)</f>
        <v>20764.919999999998</v>
      </c>
      <c r="BA32" s="47">
        <f t="shared" ref="BA32:BB32" si="97">SUM(BA33:BA48)</f>
        <v>0</v>
      </c>
      <c r="BB32" s="47">
        <f t="shared" si="97"/>
        <v>0</v>
      </c>
      <c r="BC32" s="47">
        <f t="shared" ref="BC32" si="98">AZ32+BA32-BB32</f>
        <v>20764.919999999998</v>
      </c>
      <c r="BE32" s="29" t="s">
        <v>33</v>
      </c>
      <c r="BF32" s="30">
        <v>2240</v>
      </c>
      <c r="BG32" s="47">
        <f>SUM(BG33:BG48)</f>
        <v>20764.919999999998</v>
      </c>
      <c r="BH32" s="47">
        <f t="shared" ref="BH32:BI32" si="99">SUM(BH33:BH48)</f>
        <v>0</v>
      </c>
      <c r="BI32" s="47">
        <f t="shared" si="99"/>
        <v>0</v>
      </c>
      <c r="BJ32" s="47">
        <f t="shared" ref="BJ32" si="100">BG32+BH32-BI32</f>
        <v>20764.919999999998</v>
      </c>
      <c r="BL32" s="29" t="s">
        <v>33</v>
      </c>
      <c r="BM32" s="30">
        <v>2240</v>
      </c>
      <c r="BN32" s="47">
        <f>SUM(BN33:BN48)</f>
        <v>20764.919999999998</v>
      </c>
      <c r="BO32" s="47">
        <f t="shared" ref="BO32:BP32" si="101">SUM(BO33:BO48)</f>
        <v>0</v>
      </c>
      <c r="BP32" s="47">
        <f t="shared" si="101"/>
        <v>0</v>
      </c>
      <c r="BQ32" s="47">
        <f t="shared" ref="BQ32" si="102">BN32+BO32-BP32</f>
        <v>20764.919999999998</v>
      </c>
      <c r="BS32" s="29" t="s">
        <v>33</v>
      </c>
      <c r="BT32" s="30">
        <v>2240</v>
      </c>
      <c r="BU32" s="47">
        <f>SUM(BU33:BU48)</f>
        <v>20764.919999999998</v>
      </c>
      <c r="BV32" s="47">
        <f t="shared" ref="BV32:BW32" si="103">SUM(BV33:BV48)</f>
        <v>0</v>
      </c>
      <c r="BW32" s="47">
        <f t="shared" si="103"/>
        <v>0</v>
      </c>
      <c r="BX32" s="47">
        <f t="shared" ref="BX32" si="104">BU32+BV32-BW32</f>
        <v>20764.919999999998</v>
      </c>
      <c r="BZ32" s="29" t="s">
        <v>33</v>
      </c>
      <c r="CA32" s="30">
        <v>2240</v>
      </c>
      <c r="CB32" s="47">
        <f>SUM(CB33:CB48)</f>
        <v>20764.919999999998</v>
      </c>
      <c r="CC32" s="47">
        <f t="shared" ref="CC32:CD32" si="105">SUM(CC33:CC48)</f>
        <v>0</v>
      </c>
      <c r="CD32" s="47">
        <f t="shared" si="105"/>
        <v>0</v>
      </c>
      <c r="CE32" s="47">
        <f t="shared" ref="CE32" si="106">CB32+CC32-CD32</f>
        <v>20764.919999999998</v>
      </c>
    </row>
    <row r="33" spans="1:83" s="27" customFormat="1" ht="15.75" customHeight="1" thickBot="1">
      <c r="A33" s="21" t="s">
        <v>133</v>
      </c>
      <c r="B33" s="16">
        <v>2240</v>
      </c>
      <c r="C33" s="49">
        <v>3384</v>
      </c>
      <c r="D33" s="49"/>
      <c r="E33" s="49"/>
      <c r="F33" s="45">
        <f>C33+D33-E33</f>
        <v>3384</v>
      </c>
      <c r="H33" s="21" t="s">
        <v>133</v>
      </c>
      <c r="I33" s="16">
        <v>2240</v>
      </c>
      <c r="J33" s="50">
        <f t="shared" si="60"/>
        <v>3384</v>
      </c>
      <c r="K33" s="49"/>
      <c r="L33" s="121"/>
      <c r="M33" s="45">
        <f>J33+K33-L33</f>
        <v>3384</v>
      </c>
      <c r="O33" s="21" t="s">
        <v>133</v>
      </c>
      <c r="P33" s="16">
        <v>2240</v>
      </c>
      <c r="Q33" s="50">
        <f t="shared" si="61"/>
        <v>3384</v>
      </c>
      <c r="R33" s="49"/>
      <c r="S33" s="121"/>
      <c r="T33" s="45">
        <f>Q33+R33-S33</f>
        <v>3384</v>
      </c>
      <c r="U33" s="28"/>
      <c r="V33" s="21" t="s">
        <v>133</v>
      </c>
      <c r="W33" s="16">
        <v>2240</v>
      </c>
      <c r="X33" s="50">
        <f t="shared" si="62"/>
        <v>3384</v>
      </c>
      <c r="Y33" s="49"/>
      <c r="Z33" s="121"/>
      <c r="AA33" s="45">
        <f>X33+Y33-Z33</f>
        <v>3384</v>
      </c>
      <c r="AC33" s="21" t="s">
        <v>133</v>
      </c>
      <c r="AD33" s="16">
        <v>2240</v>
      </c>
      <c r="AE33" s="50">
        <f t="shared" si="63"/>
        <v>3384</v>
      </c>
      <c r="AF33" s="49"/>
      <c r="AG33" s="121">
        <v>3384</v>
      </c>
      <c r="AH33" s="45">
        <f>AE33+AF33-AG33</f>
        <v>0</v>
      </c>
      <c r="AJ33" s="21" t="s">
        <v>133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133</v>
      </c>
      <c r="AR33" s="16">
        <v>2240</v>
      </c>
      <c r="AS33" s="50">
        <f t="shared" si="65"/>
        <v>0</v>
      </c>
      <c r="AT33" s="49"/>
      <c r="AU33" s="121"/>
      <c r="AV33" s="45">
        <f>AS33+AT33-AU33</f>
        <v>0</v>
      </c>
      <c r="AX33" s="21" t="s">
        <v>133</v>
      </c>
      <c r="AY33" s="16">
        <v>2240</v>
      </c>
      <c r="AZ33" s="50">
        <f t="shared" si="66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67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68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69"/>
        <v>0</v>
      </c>
      <c r="BV33" s="49"/>
      <c r="BW33" s="49"/>
      <c r="BX33" s="45">
        <f>BU33+BV33-BW33</f>
        <v>0</v>
      </c>
      <c r="BZ33" s="21" t="s">
        <v>133</v>
      </c>
      <c r="CA33" s="16">
        <v>2240</v>
      </c>
      <c r="CB33" s="50">
        <f t="shared" si="70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2520</v>
      </c>
      <c r="D34" s="49"/>
      <c r="E34" s="49"/>
      <c r="F34" s="45">
        <f t="shared" ref="F34:F48" si="107">C34+D34-E34</f>
        <v>2520</v>
      </c>
      <c r="H34" s="21" t="s">
        <v>35</v>
      </c>
      <c r="I34" s="16">
        <v>2240</v>
      </c>
      <c r="J34" s="50">
        <f t="shared" si="60"/>
        <v>2520</v>
      </c>
      <c r="K34" s="49"/>
      <c r="L34" s="121"/>
      <c r="M34" s="45">
        <f t="shared" ref="M34:M48" si="108">J34+K34-L34</f>
        <v>2520</v>
      </c>
      <c r="O34" s="21" t="s">
        <v>35</v>
      </c>
      <c r="P34" s="16">
        <v>2240</v>
      </c>
      <c r="Q34" s="50">
        <f t="shared" si="61"/>
        <v>2520</v>
      </c>
      <c r="R34" s="49"/>
      <c r="S34" s="121"/>
      <c r="T34" s="45">
        <f t="shared" ref="T34:T48" si="109">Q34+R34-S34</f>
        <v>2520</v>
      </c>
      <c r="U34" s="28"/>
      <c r="V34" s="21" t="s">
        <v>35</v>
      </c>
      <c r="W34" s="16">
        <v>2240</v>
      </c>
      <c r="X34" s="50">
        <f t="shared" si="62"/>
        <v>2520</v>
      </c>
      <c r="Y34" s="49"/>
      <c r="Z34" s="121"/>
      <c r="AA34" s="45">
        <f t="shared" ref="AA34:AA48" si="110">X34+Y34-Z34</f>
        <v>2520</v>
      </c>
      <c r="AC34" s="21" t="s">
        <v>35</v>
      </c>
      <c r="AD34" s="16">
        <v>2240</v>
      </c>
      <c r="AE34" s="50">
        <f t="shared" si="63"/>
        <v>2520</v>
      </c>
      <c r="AF34" s="49"/>
      <c r="AG34" s="121"/>
      <c r="AH34" s="45">
        <f t="shared" ref="AH34:AH48" si="111">AE34+AF34-AG34</f>
        <v>2520</v>
      </c>
      <c r="AJ34" s="21" t="s">
        <v>35</v>
      </c>
      <c r="AK34" s="16">
        <v>2240</v>
      </c>
      <c r="AL34" s="50">
        <f t="shared" si="64"/>
        <v>2520</v>
      </c>
      <c r="AM34" s="49"/>
      <c r="AN34" s="121"/>
      <c r="AO34" s="45">
        <f t="shared" ref="AO34:AO48" si="112">AL34+AM34-AN34</f>
        <v>2520</v>
      </c>
      <c r="AQ34" s="21" t="s">
        <v>35</v>
      </c>
      <c r="AR34" s="16">
        <v>2240</v>
      </c>
      <c r="AS34" s="50">
        <f t="shared" si="65"/>
        <v>2520</v>
      </c>
      <c r="AT34" s="49"/>
      <c r="AU34" s="121"/>
      <c r="AV34" s="45">
        <f t="shared" ref="AV34:AV48" si="113">AS34+AT34-AU34</f>
        <v>2520</v>
      </c>
      <c r="AX34" s="21" t="s">
        <v>35</v>
      </c>
      <c r="AY34" s="16">
        <v>2240</v>
      </c>
      <c r="AZ34" s="50">
        <f t="shared" si="66"/>
        <v>2520</v>
      </c>
      <c r="BA34" s="49"/>
      <c r="BB34" s="49"/>
      <c r="BC34" s="45">
        <f t="shared" ref="BC34:BC48" si="114">AZ34+BA34-BB34</f>
        <v>2520</v>
      </c>
      <c r="BE34" s="21" t="s">
        <v>35</v>
      </c>
      <c r="BF34" s="16">
        <v>2240</v>
      </c>
      <c r="BG34" s="50">
        <f t="shared" si="67"/>
        <v>2520</v>
      </c>
      <c r="BH34" s="49"/>
      <c r="BI34" s="49"/>
      <c r="BJ34" s="45">
        <f t="shared" ref="BJ34:BJ48" si="115">BG34+BH34-BI34</f>
        <v>2520</v>
      </c>
      <c r="BL34" s="21" t="s">
        <v>35</v>
      </c>
      <c r="BM34" s="16">
        <v>2240</v>
      </c>
      <c r="BN34" s="50">
        <f t="shared" si="68"/>
        <v>2520</v>
      </c>
      <c r="BO34" s="49"/>
      <c r="BP34" s="49"/>
      <c r="BQ34" s="45">
        <f t="shared" ref="BQ34:BQ48" si="116">BN34+BO34-BP34</f>
        <v>2520</v>
      </c>
      <c r="BS34" s="21" t="s">
        <v>35</v>
      </c>
      <c r="BT34" s="16">
        <v>2240</v>
      </c>
      <c r="BU34" s="50">
        <f t="shared" si="69"/>
        <v>2520</v>
      </c>
      <c r="BV34" s="49"/>
      <c r="BW34" s="49"/>
      <c r="BX34" s="45">
        <f t="shared" ref="BX34:BX48" si="117">BU34+BV34-BW34</f>
        <v>2520</v>
      </c>
      <c r="BZ34" s="21" t="s">
        <v>35</v>
      </c>
      <c r="CA34" s="16">
        <v>2240</v>
      </c>
      <c r="CB34" s="50">
        <f t="shared" si="70"/>
        <v>2520</v>
      </c>
      <c r="CC34" s="49"/>
      <c r="CD34" s="49"/>
      <c r="CE34" s="45">
        <f t="shared" ref="CE34:CE48" si="118">CB34+CC34-CD34</f>
        <v>2520</v>
      </c>
    </row>
    <row r="35" spans="1:83" s="27" customFormat="1" ht="15.75" thickBot="1">
      <c r="A35" s="24" t="s">
        <v>125</v>
      </c>
      <c r="B35" s="23">
        <v>2240</v>
      </c>
      <c r="C35" s="49">
        <v>1200</v>
      </c>
      <c r="D35" s="49"/>
      <c r="E35" s="49"/>
      <c r="F35" s="45">
        <f t="shared" si="107"/>
        <v>1200</v>
      </c>
      <c r="H35" s="24" t="s">
        <v>125</v>
      </c>
      <c r="I35" s="23">
        <v>2240</v>
      </c>
      <c r="J35" s="50">
        <f t="shared" si="60"/>
        <v>1200</v>
      </c>
      <c r="K35" s="49"/>
      <c r="L35" s="121">
        <v>1200</v>
      </c>
      <c r="M35" s="45">
        <f t="shared" si="108"/>
        <v>0</v>
      </c>
      <c r="O35" s="24" t="s">
        <v>125</v>
      </c>
      <c r="P35" s="23">
        <v>2240</v>
      </c>
      <c r="Q35" s="50">
        <f t="shared" si="61"/>
        <v>0</v>
      </c>
      <c r="R35" s="49"/>
      <c r="S35" s="121"/>
      <c r="T35" s="45">
        <f t="shared" si="109"/>
        <v>0</v>
      </c>
      <c r="U35" s="28"/>
      <c r="V35" s="24" t="s">
        <v>125</v>
      </c>
      <c r="W35" s="23">
        <v>2240</v>
      </c>
      <c r="X35" s="50">
        <f t="shared" si="62"/>
        <v>0</v>
      </c>
      <c r="Y35" s="49"/>
      <c r="Z35" s="121"/>
      <c r="AA35" s="45">
        <f t="shared" si="110"/>
        <v>0</v>
      </c>
      <c r="AC35" s="24" t="s">
        <v>125</v>
      </c>
      <c r="AD35" s="23">
        <v>2240</v>
      </c>
      <c r="AE35" s="50">
        <f t="shared" si="63"/>
        <v>0</v>
      </c>
      <c r="AF35" s="49"/>
      <c r="AG35" s="121"/>
      <c r="AH35" s="45">
        <f t="shared" si="111"/>
        <v>0</v>
      </c>
      <c r="AJ35" s="24" t="s">
        <v>125</v>
      </c>
      <c r="AK35" s="23">
        <v>2240</v>
      </c>
      <c r="AL35" s="50">
        <f t="shared" si="64"/>
        <v>0</v>
      </c>
      <c r="AM35" s="49"/>
      <c r="AN35" s="121"/>
      <c r="AO35" s="45">
        <f t="shared" si="112"/>
        <v>0</v>
      </c>
      <c r="AQ35" s="24" t="s">
        <v>125</v>
      </c>
      <c r="AR35" s="23">
        <v>2240</v>
      </c>
      <c r="AS35" s="50">
        <f t="shared" si="65"/>
        <v>0</v>
      </c>
      <c r="AT35" s="49"/>
      <c r="AU35" s="121"/>
      <c r="AV35" s="45">
        <f t="shared" si="113"/>
        <v>0</v>
      </c>
      <c r="AX35" s="24" t="s">
        <v>125</v>
      </c>
      <c r="AY35" s="23">
        <v>2240</v>
      </c>
      <c r="AZ35" s="50">
        <f t="shared" si="66"/>
        <v>0</v>
      </c>
      <c r="BA35" s="49"/>
      <c r="BB35" s="49"/>
      <c r="BC35" s="45">
        <f t="shared" si="114"/>
        <v>0</v>
      </c>
      <c r="BE35" s="24" t="s">
        <v>125</v>
      </c>
      <c r="BF35" s="23">
        <v>2240</v>
      </c>
      <c r="BG35" s="50">
        <f t="shared" si="67"/>
        <v>0</v>
      </c>
      <c r="BH35" s="49"/>
      <c r="BI35" s="49"/>
      <c r="BJ35" s="45">
        <f t="shared" si="115"/>
        <v>0</v>
      </c>
      <c r="BL35" s="24" t="s">
        <v>125</v>
      </c>
      <c r="BM35" s="23">
        <v>2240</v>
      </c>
      <c r="BN35" s="50">
        <f t="shared" si="68"/>
        <v>0</v>
      </c>
      <c r="BO35" s="49"/>
      <c r="BP35" s="49"/>
      <c r="BQ35" s="45">
        <f t="shared" si="116"/>
        <v>0</v>
      </c>
      <c r="BS35" s="24" t="s">
        <v>125</v>
      </c>
      <c r="BT35" s="23">
        <v>2240</v>
      </c>
      <c r="BU35" s="50">
        <f t="shared" si="69"/>
        <v>0</v>
      </c>
      <c r="BV35" s="49"/>
      <c r="BW35" s="49"/>
      <c r="BX35" s="45">
        <f t="shared" si="117"/>
        <v>0</v>
      </c>
      <c r="BZ35" s="24" t="s">
        <v>125</v>
      </c>
      <c r="CA35" s="23">
        <v>2240</v>
      </c>
      <c r="CB35" s="50">
        <f t="shared" si="70"/>
        <v>0</v>
      </c>
      <c r="CC35" s="49"/>
      <c r="CD35" s="49"/>
      <c r="CE35" s="45">
        <f t="shared" si="118"/>
        <v>0</v>
      </c>
    </row>
    <row r="36" spans="1:83" s="27" customFormat="1" ht="15.75" customHeight="1" thickBot="1">
      <c r="A36" s="24" t="s">
        <v>127</v>
      </c>
      <c r="B36" s="23">
        <v>2240</v>
      </c>
      <c r="C36" s="49">
        <v>1000</v>
      </c>
      <c r="D36" s="49"/>
      <c r="E36" s="49"/>
      <c r="F36" s="45">
        <f t="shared" si="107"/>
        <v>1000</v>
      </c>
      <c r="H36" s="24" t="s">
        <v>127</v>
      </c>
      <c r="I36" s="23">
        <v>2240</v>
      </c>
      <c r="J36" s="50">
        <f t="shared" si="60"/>
        <v>1000</v>
      </c>
      <c r="K36" s="49"/>
      <c r="L36" s="121"/>
      <c r="M36" s="45">
        <f t="shared" si="108"/>
        <v>1000</v>
      </c>
      <c r="O36" s="24" t="s">
        <v>127</v>
      </c>
      <c r="P36" s="23">
        <v>2240</v>
      </c>
      <c r="Q36" s="50">
        <f t="shared" si="61"/>
        <v>1000</v>
      </c>
      <c r="R36" s="49"/>
      <c r="S36" s="121"/>
      <c r="T36" s="45">
        <f t="shared" si="109"/>
        <v>1000</v>
      </c>
      <c r="U36" s="28"/>
      <c r="V36" s="24" t="s">
        <v>127</v>
      </c>
      <c r="W36" s="23">
        <v>2240</v>
      </c>
      <c r="X36" s="50">
        <f t="shared" si="62"/>
        <v>1000</v>
      </c>
      <c r="Y36" s="49"/>
      <c r="Z36" s="121"/>
      <c r="AA36" s="45">
        <f t="shared" si="110"/>
        <v>1000</v>
      </c>
      <c r="AC36" s="24" t="s">
        <v>127</v>
      </c>
      <c r="AD36" s="23">
        <v>2240</v>
      </c>
      <c r="AE36" s="50">
        <f t="shared" si="63"/>
        <v>1000</v>
      </c>
      <c r="AF36" s="49"/>
      <c r="AG36" s="121"/>
      <c r="AH36" s="45">
        <f t="shared" si="111"/>
        <v>1000</v>
      </c>
      <c r="AJ36" s="24" t="s">
        <v>127</v>
      </c>
      <c r="AK36" s="23">
        <v>2240</v>
      </c>
      <c r="AL36" s="50">
        <f t="shared" si="64"/>
        <v>1000</v>
      </c>
      <c r="AM36" s="49"/>
      <c r="AN36" s="121"/>
      <c r="AO36" s="45">
        <f t="shared" si="112"/>
        <v>1000</v>
      </c>
      <c r="AQ36" s="24" t="s">
        <v>127</v>
      </c>
      <c r="AR36" s="23">
        <v>2240</v>
      </c>
      <c r="AS36" s="50">
        <f t="shared" si="65"/>
        <v>1000</v>
      </c>
      <c r="AT36" s="49"/>
      <c r="AU36" s="121"/>
      <c r="AV36" s="45">
        <f t="shared" si="113"/>
        <v>1000</v>
      </c>
      <c r="AX36" s="24" t="s">
        <v>127</v>
      </c>
      <c r="AY36" s="23">
        <v>2240</v>
      </c>
      <c r="AZ36" s="50">
        <f t="shared" si="66"/>
        <v>1000</v>
      </c>
      <c r="BA36" s="49"/>
      <c r="BB36" s="49"/>
      <c r="BC36" s="45">
        <f t="shared" si="114"/>
        <v>1000</v>
      </c>
      <c r="BE36" s="24" t="s">
        <v>127</v>
      </c>
      <c r="BF36" s="23">
        <v>2240</v>
      </c>
      <c r="BG36" s="50">
        <f t="shared" si="67"/>
        <v>1000</v>
      </c>
      <c r="BH36" s="49"/>
      <c r="BI36" s="49"/>
      <c r="BJ36" s="45">
        <f t="shared" si="115"/>
        <v>1000</v>
      </c>
      <c r="BL36" s="24" t="s">
        <v>127</v>
      </c>
      <c r="BM36" s="23">
        <v>2240</v>
      </c>
      <c r="BN36" s="50">
        <f t="shared" si="68"/>
        <v>1000</v>
      </c>
      <c r="BO36" s="49"/>
      <c r="BP36" s="49"/>
      <c r="BQ36" s="45">
        <f t="shared" si="116"/>
        <v>1000</v>
      </c>
      <c r="BS36" s="24" t="s">
        <v>127</v>
      </c>
      <c r="BT36" s="23">
        <v>2240</v>
      </c>
      <c r="BU36" s="50">
        <f t="shared" si="69"/>
        <v>1000</v>
      </c>
      <c r="BV36" s="49"/>
      <c r="BW36" s="49"/>
      <c r="BX36" s="45">
        <f t="shared" si="117"/>
        <v>1000</v>
      </c>
      <c r="BZ36" s="24" t="s">
        <v>127</v>
      </c>
      <c r="CA36" s="23">
        <v>2240</v>
      </c>
      <c r="CB36" s="50">
        <f t="shared" si="70"/>
        <v>1000</v>
      </c>
      <c r="CC36" s="49"/>
      <c r="CD36" s="49"/>
      <c r="CE36" s="45">
        <f t="shared" si="118"/>
        <v>1000</v>
      </c>
    </row>
    <row r="37" spans="1:83" s="27" customFormat="1" ht="15.75" customHeight="1" thickBot="1">
      <c r="A37" s="24" t="s">
        <v>128</v>
      </c>
      <c r="B37" s="23">
        <v>2240</v>
      </c>
      <c r="C37" s="49">
        <v>1850</v>
      </c>
      <c r="D37" s="49"/>
      <c r="E37" s="49"/>
      <c r="F37" s="45">
        <f t="shared" si="107"/>
        <v>1850</v>
      </c>
      <c r="H37" s="24" t="s">
        <v>128</v>
      </c>
      <c r="I37" s="23">
        <v>2240</v>
      </c>
      <c r="J37" s="50">
        <f t="shared" si="60"/>
        <v>1850</v>
      </c>
      <c r="K37" s="49"/>
      <c r="L37" s="121"/>
      <c r="M37" s="45">
        <f t="shared" si="108"/>
        <v>1850</v>
      </c>
      <c r="O37" s="24" t="s">
        <v>128</v>
      </c>
      <c r="P37" s="23">
        <v>2240</v>
      </c>
      <c r="Q37" s="50">
        <f t="shared" si="61"/>
        <v>1850</v>
      </c>
      <c r="R37" s="49"/>
      <c r="S37" s="121"/>
      <c r="T37" s="45">
        <f t="shared" si="109"/>
        <v>1850</v>
      </c>
      <c r="U37" s="28"/>
      <c r="V37" s="24" t="s">
        <v>128</v>
      </c>
      <c r="W37" s="23">
        <v>2240</v>
      </c>
      <c r="X37" s="50">
        <f t="shared" si="62"/>
        <v>1850</v>
      </c>
      <c r="Y37" s="49"/>
      <c r="Z37" s="121"/>
      <c r="AA37" s="45">
        <f t="shared" si="110"/>
        <v>1850</v>
      </c>
      <c r="AC37" s="24" t="s">
        <v>128</v>
      </c>
      <c r="AD37" s="23">
        <v>2240</v>
      </c>
      <c r="AE37" s="50">
        <f t="shared" si="63"/>
        <v>1850</v>
      </c>
      <c r="AF37" s="49"/>
      <c r="AG37" s="121"/>
      <c r="AH37" s="45">
        <f t="shared" si="111"/>
        <v>1850</v>
      </c>
      <c r="AJ37" s="24" t="s">
        <v>128</v>
      </c>
      <c r="AK37" s="23">
        <v>2240</v>
      </c>
      <c r="AL37" s="50">
        <f t="shared" si="64"/>
        <v>1850</v>
      </c>
      <c r="AM37" s="49"/>
      <c r="AN37" s="121"/>
      <c r="AO37" s="45">
        <f t="shared" si="112"/>
        <v>1850</v>
      </c>
      <c r="AQ37" s="24" t="s">
        <v>128</v>
      </c>
      <c r="AR37" s="23">
        <v>2240</v>
      </c>
      <c r="AS37" s="50">
        <f t="shared" si="65"/>
        <v>1850</v>
      </c>
      <c r="AT37" s="49"/>
      <c r="AU37" s="121"/>
      <c r="AV37" s="45">
        <f t="shared" si="113"/>
        <v>1850</v>
      </c>
      <c r="AX37" s="24" t="s">
        <v>128</v>
      </c>
      <c r="AY37" s="23">
        <v>2240</v>
      </c>
      <c r="AZ37" s="50">
        <f t="shared" si="66"/>
        <v>1850</v>
      </c>
      <c r="BA37" s="49"/>
      <c r="BB37" s="49"/>
      <c r="BC37" s="45">
        <f t="shared" si="114"/>
        <v>1850</v>
      </c>
      <c r="BE37" s="24" t="s">
        <v>128</v>
      </c>
      <c r="BF37" s="23">
        <v>2240</v>
      </c>
      <c r="BG37" s="50">
        <f t="shared" si="67"/>
        <v>1850</v>
      </c>
      <c r="BH37" s="49"/>
      <c r="BI37" s="49"/>
      <c r="BJ37" s="45">
        <f t="shared" si="115"/>
        <v>1850</v>
      </c>
      <c r="BL37" s="24" t="s">
        <v>128</v>
      </c>
      <c r="BM37" s="23">
        <v>2240</v>
      </c>
      <c r="BN37" s="50">
        <f t="shared" si="68"/>
        <v>1850</v>
      </c>
      <c r="BO37" s="49"/>
      <c r="BP37" s="49"/>
      <c r="BQ37" s="45">
        <f t="shared" si="116"/>
        <v>1850</v>
      </c>
      <c r="BS37" s="24" t="s">
        <v>128</v>
      </c>
      <c r="BT37" s="23">
        <v>2240</v>
      </c>
      <c r="BU37" s="50">
        <f t="shared" si="69"/>
        <v>1850</v>
      </c>
      <c r="BV37" s="49"/>
      <c r="BW37" s="49"/>
      <c r="BX37" s="45">
        <f t="shared" si="117"/>
        <v>1850</v>
      </c>
      <c r="BZ37" s="24" t="s">
        <v>128</v>
      </c>
      <c r="CA37" s="23">
        <v>2240</v>
      </c>
      <c r="CB37" s="50">
        <f t="shared" si="70"/>
        <v>1850</v>
      </c>
      <c r="CC37" s="49"/>
      <c r="CD37" s="49"/>
      <c r="CE37" s="45">
        <f t="shared" si="118"/>
        <v>1850</v>
      </c>
    </row>
    <row r="38" spans="1:83" s="27" customFormat="1" ht="15.75" customHeight="1" thickBot="1">
      <c r="A38" s="24" t="s">
        <v>129</v>
      </c>
      <c r="B38" s="23">
        <v>2240</v>
      </c>
      <c r="C38" s="49">
        <v>1300</v>
      </c>
      <c r="D38" s="49"/>
      <c r="E38" s="49"/>
      <c r="F38" s="45">
        <f t="shared" si="107"/>
        <v>1300</v>
      </c>
      <c r="H38" s="24" t="s">
        <v>129</v>
      </c>
      <c r="I38" s="23">
        <v>2240</v>
      </c>
      <c r="J38" s="50">
        <f t="shared" si="60"/>
        <v>1300</v>
      </c>
      <c r="K38" s="49"/>
      <c r="L38" s="121"/>
      <c r="M38" s="45">
        <f t="shared" si="108"/>
        <v>1300</v>
      </c>
      <c r="O38" s="24" t="s">
        <v>129</v>
      </c>
      <c r="P38" s="23">
        <v>2240</v>
      </c>
      <c r="Q38" s="50">
        <f t="shared" si="61"/>
        <v>1300</v>
      </c>
      <c r="R38" s="49"/>
      <c r="S38" s="121"/>
      <c r="T38" s="45">
        <f t="shared" si="109"/>
        <v>1300</v>
      </c>
      <c r="U38" s="28"/>
      <c r="V38" s="24" t="s">
        <v>129</v>
      </c>
      <c r="W38" s="23">
        <v>2240</v>
      </c>
      <c r="X38" s="50">
        <f t="shared" si="62"/>
        <v>1300</v>
      </c>
      <c r="Y38" s="49"/>
      <c r="Z38" s="121"/>
      <c r="AA38" s="45">
        <f t="shared" si="110"/>
        <v>1300</v>
      </c>
      <c r="AC38" s="24" t="s">
        <v>129</v>
      </c>
      <c r="AD38" s="23">
        <v>2240</v>
      </c>
      <c r="AE38" s="50">
        <f t="shared" si="63"/>
        <v>1300</v>
      </c>
      <c r="AF38" s="49"/>
      <c r="AG38" s="121"/>
      <c r="AH38" s="45">
        <f t="shared" si="111"/>
        <v>1300</v>
      </c>
      <c r="AJ38" s="24" t="s">
        <v>129</v>
      </c>
      <c r="AK38" s="23">
        <v>2240</v>
      </c>
      <c r="AL38" s="50">
        <f t="shared" si="64"/>
        <v>1300</v>
      </c>
      <c r="AM38" s="49"/>
      <c r="AN38" s="121"/>
      <c r="AO38" s="45">
        <f t="shared" si="112"/>
        <v>1300</v>
      </c>
      <c r="AQ38" s="24" t="s">
        <v>129</v>
      </c>
      <c r="AR38" s="23">
        <v>2240</v>
      </c>
      <c r="AS38" s="50">
        <f t="shared" si="65"/>
        <v>1300</v>
      </c>
      <c r="AT38" s="49"/>
      <c r="AU38" s="121"/>
      <c r="AV38" s="45">
        <f t="shared" si="113"/>
        <v>1300</v>
      </c>
      <c r="AX38" s="24" t="s">
        <v>129</v>
      </c>
      <c r="AY38" s="23">
        <v>2240</v>
      </c>
      <c r="AZ38" s="50">
        <f t="shared" si="66"/>
        <v>1300</v>
      </c>
      <c r="BA38" s="49"/>
      <c r="BB38" s="49"/>
      <c r="BC38" s="45">
        <f t="shared" si="114"/>
        <v>1300</v>
      </c>
      <c r="BE38" s="24" t="s">
        <v>129</v>
      </c>
      <c r="BF38" s="23">
        <v>2240</v>
      </c>
      <c r="BG38" s="50">
        <f t="shared" si="67"/>
        <v>1300</v>
      </c>
      <c r="BH38" s="49"/>
      <c r="BI38" s="49"/>
      <c r="BJ38" s="45">
        <f t="shared" si="115"/>
        <v>1300</v>
      </c>
      <c r="BL38" s="24" t="s">
        <v>129</v>
      </c>
      <c r="BM38" s="23">
        <v>2240</v>
      </c>
      <c r="BN38" s="50">
        <f t="shared" si="68"/>
        <v>1300</v>
      </c>
      <c r="BO38" s="49"/>
      <c r="BP38" s="49"/>
      <c r="BQ38" s="45">
        <f t="shared" si="116"/>
        <v>1300</v>
      </c>
      <c r="BS38" s="24" t="s">
        <v>129</v>
      </c>
      <c r="BT38" s="23">
        <v>2240</v>
      </c>
      <c r="BU38" s="50">
        <f t="shared" si="69"/>
        <v>1300</v>
      </c>
      <c r="BV38" s="49"/>
      <c r="BW38" s="49"/>
      <c r="BX38" s="45">
        <f t="shared" si="117"/>
        <v>1300</v>
      </c>
      <c r="BZ38" s="24" t="s">
        <v>129</v>
      </c>
      <c r="CA38" s="23">
        <v>2240</v>
      </c>
      <c r="CB38" s="50">
        <f t="shared" si="70"/>
        <v>1300</v>
      </c>
      <c r="CC38" s="49"/>
      <c r="CD38" s="49"/>
      <c r="CE38" s="45">
        <f t="shared" si="118"/>
        <v>1300</v>
      </c>
    </row>
    <row r="39" spans="1:83" s="27" customFormat="1" ht="15.75" customHeight="1" thickBot="1">
      <c r="A39" s="21" t="s">
        <v>41</v>
      </c>
      <c r="B39" s="16">
        <v>2240</v>
      </c>
      <c r="C39" s="49">
        <v>4337</v>
      </c>
      <c r="D39" s="49"/>
      <c r="E39" s="49"/>
      <c r="F39" s="45">
        <f t="shared" si="107"/>
        <v>4337</v>
      </c>
      <c r="H39" s="21" t="s">
        <v>41</v>
      </c>
      <c r="I39" s="16">
        <v>2240</v>
      </c>
      <c r="J39" s="50">
        <f t="shared" si="60"/>
        <v>4337</v>
      </c>
      <c r="K39" s="49"/>
      <c r="L39" s="121"/>
      <c r="M39" s="45">
        <f t="shared" si="108"/>
        <v>4337</v>
      </c>
      <c r="O39" s="21" t="s">
        <v>41</v>
      </c>
      <c r="P39" s="16">
        <v>2240</v>
      </c>
      <c r="Q39" s="50">
        <f t="shared" si="61"/>
        <v>4337</v>
      </c>
      <c r="R39" s="49"/>
      <c r="S39" s="121"/>
      <c r="T39" s="45">
        <f t="shared" si="109"/>
        <v>4337</v>
      </c>
      <c r="U39" s="28"/>
      <c r="V39" s="21" t="s">
        <v>41</v>
      </c>
      <c r="W39" s="16">
        <v>2240</v>
      </c>
      <c r="X39" s="50">
        <f t="shared" si="62"/>
        <v>4337</v>
      </c>
      <c r="Y39" s="49"/>
      <c r="Z39" s="121"/>
      <c r="AA39" s="45">
        <f t="shared" si="110"/>
        <v>4337</v>
      </c>
      <c r="AC39" s="21" t="s">
        <v>41</v>
      </c>
      <c r="AD39" s="16">
        <v>2240</v>
      </c>
      <c r="AE39" s="50">
        <f t="shared" si="63"/>
        <v>4337</v>
      </c>
      <c r="AF39" s="49"/>
      <c r="AG39" s="121"/>
      <c r="AH39" s="45">
        <f t="shared" si="111"/>
        <v>4337</v>
      </c>
      <c r="AJ39" s="21" t="s">
        <v>41</v>
      </c>
      <c r="AK39" s="16">
        <v>2240</v>
      </c>
      <c r="AL39" s="50">
        <f t="shared" si="64"/>
        <v>4337</v>
      </c>
      <c r="AM39" s="49"/>
      <c r="AN39" s="121"/>
      <c r="AO39" s="45">
        <f t="shared" si="112"/>
        <v>4337</v>
      </c>
      <c r="AQ39" s="21" t="s">
        <v>41</v>
      </c>
      <c r="AR39" s="16">
        <v>2240</v>
      </c>
      <c r="AS39" s="50">
        <f t="shared" si="65"/>
        <v>4337</v>
      </c>
      <c r="AT39" s="49"/>
      <c r="AU39" s="121">
        <f>1776+1020</f>
        <v>2796</v>
      </c>
      <c r="AV39" s="45">
        <f t="shared" si="113"/>
        <v>1541</v>
      </c>
      <c r="AX39" s="21" t="s">
        <v>41</v>
      </c>
      <c r="AY39" s="16">
        <v>2240</v>
      </c>
      <c r="AZ39" s="50">
        <f t="shared" si="66"/>
        <v>1541</v>
      </c>
      <c r="BA39" s="49"/>
      <c r="BB39" s="49"/>
      <c r="BC39" s="45">
        <f t="shared" si="114"/>
        <v>1541</v>
      </c>
      <c r="BE39" s="21" t="s">
        <v>41</v>
      </c>
      <c r="BF39" s="16">
        <v>2240</v>
      </c>
      <c r="BG39" s="50">
        <f t="shared" si="67"/>
        <v>1541</v>
      </c>
      <c r="BH39" s="49"/>
      <c r="BI39" s="49"/>
      <c r="BJ39" s="45">
        <f t="shared" si="115"/>
        <v>1541</v>
      </c>
      <c r="BL39" s="21" t="s">
        <v>41</v>
      </c>
      <c r="BM39" s="16">
        <v>2240</v>
      </c>
      <c r="BN39" s="50">
        <f t="shared" si="68"/>
        <v>1541</v>
      </c>
      <c r="BO39" s="49"/>
      <c r="BP39" s="49"/>
      <c r="BQ39" s="45">
        <f t="shared" si="116"/>
        <v>1541</v>
      </c>
      <c r="BS39" s="21" t="s">
        <v>41</v>
      </c>
      <c r="BT39" s="16">
        <v>2240</v>
      </c>
      <c r="BU39" s="50">
        <f t="shared" si="69"/>
        <v>1541</v>
      </c>
      <c r="BV39" s="49"/>
      <c r="BW39" s="49"/>
      <c r="BX39" s="45">
        <f t="shared" si="117"/>
        <v>1541</v>
      </c>
      <c r="BZ39" s="21" t="s">
        <v>41</v>
      </c>
      <c r="CA39" s="16">
        <v>2240</v>
      </c>
      <c r="CB39" s="50">
        <f t="shared" si="70"/>
        <v>1541</v>
      </c>
      <c r="CC39" s="49"/>
      <c r="CD39" s="49"/>
      <c r="CE39" s="45">
        <f t="shared" si="118"/>
        <v>1541</v>
      </c>
    </row>
    <row r="40" spans="1:83" s="27" customFormat="1" ht="15.75" customHeight="1" thickBot="1">
      <c r="A40" s="21" t="s">
        <v>47</v>
      </c>
      <c r="B40" s="16">
        <v>2240</v>
      </c>
      <c r="C40" s="49">
        <v>2700</v>
      </c>
      <c r="D40" s="49"/>
      <c r="E40" s="49"/>
      <c r="F40" s="45">
        <f t="shared" si="107"/>
        <v>2700</v>
      </c>
      <c r="H40" s="21" t="s">
        <v>47</v>
      </c>
      <c r="I40" s="16">
        <v>2240</v>
      </c>
      <c r="J40" s="50">
        <f t="shared" si="60"/>
        <v>2700</v>
      </c>
      <c r="K40" s="49"/>
      <c r="L40" s="121"/>
      <c r="M40" s="45">
        <f t="shared" si="108"/>
        <v>2700</v>
      </c>
      <c r="O40" s="21" t="s">
        <v>47</v>
      </c>
      <c r="P40" s="16">
        <v>2240</v>
      </c>
      <c r="Q40" s="50">
        <f t="shared" si="61"/>
        <v>2700</v>
      </c>
      <c r="R40" s="49"/>
      <c r="S40" s="121"/>
      <c r="T40" s="45">
        <f t="shared" si="109"/>
        <v>2700</v>
      </c>
      <c r="U40" s="28"/>
      <c r="V40" s="21" t="s">
        <v>47</v>
      </c>
      <c r="W40" s="16">
        <v>2240</v>
      </c>
      <c r="X40" s="50">
        <f t="shared" si="62"/>
        <v>2700</v>
      </c>
      <c r="Y40" s="49"/>
      <c r="Z40" s="121"/>
      <c r="AA40" s="45">
        <f t="shared" si="110"/>
        <v>2700</v>
      </c>
      <c r="AC40" s="21" t="s">
        <v>47</v>
      </c>
      <c r="AD40" s="16">
        <v>2240</v>
      </c>
      <c r="AE40" s="50">
        <f t="shared" si="63"/>
        <v>2700</v>
      </c>
      <c r="AF40" s="49"/>
      <c r="AG40" s="121"/>
      <c r="AH40" s="45">
        <f t="shared" si="111"/>
        <v>2700</v>
      </c>
      <c r="AJ40" s="21" t="s">
        <v>47</v>
      </c>
      <c r="AK40" s="16">
        <v>2240</v>
      </c>
      <c r="AL40" s="50">
        <f t="shared" si="64"/>
        <v>2700</v>
      </c>
      <c r="AM40" s="49"/>
      <c r="AN40" s="121"/>
      <c r="AO40" s="45">
        <f t="shared" si="112"/>
        <v>2700</v>
      </c>
      <c r="AQ40" s="21" t="s">
        <v>47</v>
      </c>
      <c r="AR40" s="16">
        <v>2240</v>
      </c>
      <c r="AS40" s="50">
        <f t="shared" si="65"/>
        <v>2700</v>
      </c>
      <c r="AT40" s="49"/>
      <c r="AU40" s="121"/>
      <c r="AV40" s="45">
        <f t="shared" si="113"/>
        <v>2700</v>
      </c>
      <c r="AX40" s="21" t="s">
        <v>47</v>
      </c>
      <c r="AY40" s="16">
        <v>2240</v>
      </c>
      <c r="AZ40" s="50">
        <f t="shared" si="66"/>
        <v>2700</v>
      </c>
      <c r="BA40" s="49"/>
      <c r="BB40" s="49"/>
      <c r="BC40" s="45">
        <f t="shared" si="114"/>
        <v>2700</v>
      </c>
      <c r="BE40" s="21" t="s">
        <v>47</v>
      </c>
      <c r="BF40" s="16">
        <v>2240</v>
      </c>
      <c r="BG40" s="50">
        <f t="shared" si="67"/>
        <v>2700</v>
      </c>
      <c r="BH40" s="49"/>
      <c r="BI40" s="49"/>
      <c r="BJ40" s="45">
        <f t="shared" si="115"/>
        <v>2700</v>
      </c>
      <c r="BL40" s="21" t="s">
        <v>47</v>
      </c>
      <c r="BM40" s="16">
        <v>2240</v>
      </c>
      <c r="BN40" s="50">
        <f t="shared" si="68"/>
        <v>2700</v>
      </c>
      <c r="BO40" s="49"/>
      <c r="BP40" s="49"/>
      <c r="BQ40" s="45">
        <f t="shared" si="116"/>
        <v>2700</v>
      </c>
      <c r="BS40" s="21" t="s">
        <v>47</v>
      </c>
      <c r="BT40" s="16">
        <v>2240</v>
      </c>
      <c r="BU40" s="50">
        <f t="shared" si="69"/>
        <v>2700</v>
      </c>
      <c r="BV40" s="49"/>
      <c r="BW40" s="49"/>
      <c r="BX40" s="45">
        <f t="shared" si="117"/>
        <v>2700</v>
      </c>
      <c r="BZ40" s="21" t="s">
        <v>47</v>
      </c>
      <c r="CA40" s="16">
        <v>2240</v>
      </c>
      <c r="CB40" s="50">
        <f t="shared" si="70"/>
        <v>2700</v>
      </c>
      <c r="CC40" s="49"/>
      <c r="CD40" s="49"/>
      <c r="CE40" s="45">
        <f t="shared" si="118"/>
        <v>2700</v>
      </c>
    </row>
    <row r="41" spans="1:83" s="27" customFormat="1" ht="15.75" customHeight="1" thickBot="1">
      <c r="A41" s="21" t="s">
        <v>45</v>
      </c>
      <c r="B41" s="16">
        <v>2240</v>
      </c>
      <c r="C41" s="49">
        <v>970</v>
      </c>
      <c r="D41" s="49"/>
      <c r="E41" s="49"/>
      <c r="F41" s="45">
        <f t="shared" si="107"/>
        <v>970</v>
      </c>
      <c r="H41" s="21" t="s">
        <v>45</v>
      </c>
      <c r="I41" s="16">
        <v>2240</v>
      </c>
      <c r="J41" s="50">
        <f t="shared" si="60"/>
        <v>970</v>
      </c>
      <c r="K41" s="49"/>
      <c r="L41" s="121">
        <v>970</v>
      </c>
      <c r="M41" s="45">
        <f t="shared" si="108"/>
        <v>0</v>
      </c>
      <c r="O41" s="21" t="s">
        <v>45</v>
      </c>
      <c r="P41" s="16">
        <v>2240</v>
      </c>
      <c r="Q41" s="50">
        <f t="shared" si="61"/>
        <v>0</v>
      </c>
      <c r="R41" s="49"/>
      <c r="S41" s="121"/>
      <c r="T41" s="45">
        <f t="shared" si="109"/>
        <v>0</v>
      </c>
      <c r="U41" s="28"/>
      <c r="V41" s="21" t="s">
        <v>45</v>
      </c>
      <c r="W41" s="16">
        <v>2240</v>
      </c>
      <c r="X41" s="50">
        <f t="shared" si="62"/>
        <v>0</v>
      </c>
      <c r="Y41" s="49"/>
      <c r="Z41" s="121"/>
      <c r="AA41" s="45">
        <f t="shared" si="110"/>
        <v>0</v>
      </c>
      <c r="AC41" s="21" t="s">
        <v>45</v>
      </c>
      <c r="AD41" s="16">
        <v>2240</v>
      </c>
      <c r="AE41" s="50">
        <f t="shared" si="63"/>
        <v>0</v>
      </c>
      <c r="AF41" s="49"/>
      <c r="AG41" s="121"/>
      <c r="AH41" s="45">
        <f t="shared" si="111"/>
        <v>0</v>
      </c>
      <c r="AJ41" s="21" t="s">
        <v>45</v>
      </c>
      <c r="AK41" s="16">
        <v>2240</v>
      </c>
      <c r="AL41" s="50">
        <f t="shared" si="64"/>
        <v>0</v>
      </c>
      <c r="AM41" s="49"/>
      <c r="AN41" s="121"/>
      <c r="AO41" s="45">
        <f t="shared" si="112"/>
        <v>0</v>
      </c>
      <c r="AQ41" s="21" t="s">
        <v>45</v>
      </c>
      <c r="AR41" s="16">
        <v>2240</v>
      </c>
      <c r="AS41" s="50">
        <f t="shared" si="65"/>
        <v>0</v>
      </c>
      <c r="AT41" s="49"/>
      <c r="AU41" s="121"/>
      <c r="AV41" s="45">
        <f t="shared" si="113"/>
        <v>0</v>
      </c>
      <c r="AX41" s="21" t="s">
        <v>45</v>
      </c>
      <c r="AY41" s="16">
        <v>2240</v>
      </c>
      <c r="AZ41" s="50">
        <f t="shared" si="66"/>
        <v>0</v>
      </c>
      <c r="BA41" s="49"/>
      <c r="BB41" s="49"/>
      <c r="BC41" s="45">
        <f t="shared" si="114"/>
        <v>0</v>
      </c>
      <c r="BE41" s="21" t="s">
        <v>45</v>
      </c>
      <c r="BF41" s="16">
        <v>2240</v>
      </c>
      <c r="BG41" s="50">
        <f t="shared" si="67"/>
        <v>0</v>
      </c>
      <c r="BH41" s="49"/>
      <c r="BI41" s="49"/>
      <c r="BJ41" s="45">
        <f t="shared" si="115"/>
        <v>0</v>
      </c>
      <c r="BL41" s="21" t="s">
        <v>45</v>
      </c>
      <c r="BM41" s="16">
        <v>2240</v>
      </c>
      <c r="BN41" s="50">
        <f t="shared" si="68"/>
        <v>0</v>
      </c>
      <c r="BO41" s="49"/>
      <c r="BP41" s="49"/>
      <c r="BQ41" s="45">
        <f t="shared" si="116"/>
        <v>0</v>
      </c>
      <c r="BS41" s="21" t="s">
        <v>45</v>
      </c>
      <c r="BT41" s="16">
        <v>2240</v>
      </c>
      <c r="BU41" s="50">
        <f t="shared" si="69"/>
        <v>0</v>
      </c>
      <c r="BV41" s="49"/>
      <c r="BW41" s="49"/>
      <c r="BX41" s="45">
        <f t="shared" si="117"/>
        <v>0</v>
      </c>
      <c r="BZ41" s="21" t="s">
        <v>45</v>
      </c>
      <c r="CA41" s="16">
        <v>2240</v>
      </c>
      <c r="CB41" s="50">
        <f t="shared" si="70"/>
        <v>0</v>
      </c>
      <c r="CC41" s="49"/>
      <c r="CD41" s="49"/>
      <c r="CE41" s="45">
        <f t="shared" si="118"/>
        <v>0</v>
      </c>
    </row>
    <row r="42" spans="1:83" s="27" customFormat="1" ht="15.75" customHeight="1" thickBot="1">
      <c r="A42" s="21" t="s">
        <v>43</v>
      </c>
      <c r="B42" s="16">
        <v>2240</v>
      </c>
      <c r="C42" s="49">
        <v>3145</v>
      </c>
      <c r="D42" s="49"/>
      <c r="E42" s="49"/>
      <c r="F42" s="45">
        <f t="shared" si="107"/>
        <v>3145</v>
      </c>
      <c r="H42" s="21" t="s">
        <v>43</v>
      </c>
      <c r="I42" s="16">
        <v>2240</v>
      </c>
      <c r="J42" s="50">
        <f t="shared" si="60"/>
        <v>3145</v>
      </c>
      <c r="K42" s="49"/>
      <c r="L42" s="121"/>
      <c r="M42" s="45">
        <f t="shared" si="108"/>
        <v>3145</v>
      </c>
      <c r="O42" s="21" t="s">
        <v>43</v>
      </c>
      <c r="P42" s="16">
        <v>2240</v>
      </c>
      <c r="Q42" s="50">
        <f t="shared" si="61"/>
        <v>3145</v>
      </c>
      <c r="R42" s="49"/>
      <c r="S42" s="121"/>
      <c r="T42" s="45">
        <f t="shared" si="109"/>
        <v>3145</v>
      </c>
      <c r="U42" s="28"/>
      <c r="V42" s="21" t="s">
        <v>43</v>
      </c>
      <c r="W42" s="16">
        <v>2240</v>
      </c>
      <c r="X42" s="50">
        <f t="shared" si="62"/>
        <v>3145</v>
      </c>
      <c r="Y42" s="49"/>
      <c r="Z42" s="121"/>
      <c r="AA42" s="45">
        <f t="shared" si="110"/>
        <v>3145</v>
      </c>
      <c r="AC42" s="21" t="s">
        <v>43</v>
      </c>
      <c r="AD42" s="16">
        <v>2240</v>
      </c>
      <c r="AE42" s="50">
        <f t="shared" si="63"/>
        <v>3145</v>
      </c>
      <c r="AF42" s="49"/>
      <c r="AG42" s="121"/>
      <c r="AH42" s="45">
        <f t="shared" si="111"/>
        <v>3145</v>
      </c>
      <c r="AJ42" s="21" t="s">
        <v>43</v>
      </c>
      <c r="AK42" s="16">
        <v>2240</v>
      </c>
      <c r="AL42" s="50">
        <f t="shared" si="64"/>
        <v>3145</v>
      </c>
      <c r="AM42" s="49"/>
      <c r="AN42" s="121"/>
      <c r="AO42" s="45">
        <f t="shared" si="112"/>
        <v>3145</v>
      </c>
      <c r="AQ42" s="21" t="s">
        <v>43</v>
      </c>
      <c r="AR42" s="16">
        <v>2240</v>
      </c>
      <c r="AS42" s="50">
        <f t="shared" si="65"/>
        <v>3145</v>
      </c>
      <c r="AT42" s="49"/>
      <c r="AU42" s="121">
        <v>3145</v>
      </c>
      <c r="AV42" s="45">
        <f t="shared" si="113"/>
        <v>0</v>
      </c>
      <c r="AX42" s="21" t="s">
        <v>43</v>
      </c>
      <c r="AY42" s="16">
        <v>2240</v>
      </c>
      <c r="AZ42" s="50">
        <f t="shared" si="66"/>
        <v>0</v>
      </c>
      <c r="BA42" s="49"/>
      <c r="BB42" s="49"/>
      <c r="BC42" s="45">
        <f t="shared" si="114"/>
        <v>0</v>
      </c>
      <c r="BE42" s="21" t="s">
        <v>43</v>
      </c>
      <c r="BF42" s="16">
        <v>2240</v>
      </c>
      <c r="BG42" s="50">
        <f t="shared" si="67"/>
        <v>0</v>
      </c>
      <c r="BH42" s="49"/>
      <c r="BI42" s="49"/>
      <c r="BJ42" s="45">
        <f t="shared" si="115"/>
        <v>0</v>
      </c>
      <c r="BL42" s="21" t="s">
        <v>43</v>
      </c>
      <c r="BM42" s="16">
        <v>2240</v>
      </c>
      <c r="BN42" s="50">
        <f t="shared" si="68"/>
        <v>0</v>
      </c>
      <c r="BO42" s="49"/>
      <c r="BP42" s="49"/>
      <c r="BQ42" s="45">
        <f t="shared" si="116"/>
        <v>0</v>
      </c>
      <c r="BS42" s="21" t="s">
        <v>43</v>
      </c>
      <c r="BT42" s="16">
        <v>2240</v>
      </c>
      <c r="BU42" s="50">
        <f t="shared" si="69"/>
        <v>0</v>
      </c>
      <c r="BV42" s="49"/>
      <c r="BW42" s="49"/>
      <c r="BX42" s="45">
        <f t="shared" si="117"/>
        <v>0</v>
      </c>
      <c r="BZ42" s="21" t="s">
        <v>43</v>
      </c>
      <c r="CA42" s="16">
        <v>2240</v>
      </c>
      <c r="CB42" s="50">
        <f t="shared" si="70"/>
        <v>0</v>
      </c>
      <c r="CC42" s="49"/>
      <c r="CD42" s="49"/>
      <c r="CE42" s="45">
        <f t="shared" si="118"/>
        <v>0</v>
      </c>
    </row>
    <row r="43" spans="1:83" s="129" customFormat="1" ht="15.75" customHeight="1" thickBot="1">
      <c r="A43" s="24"/>
      <c r="B43" s="23"/>
      <c r="C43" s="49"/>
      <c r="D43" s="49"/>
      <c r="E43" s="49"/>
      <c r="F43" s="31"/>
      <c r="H43" s="24"/>
      <c r="I43" s="23"/>
      <c r="J43" s="133"/>
      <c r="K43" s="49"/>
      <c r="L43" s="121"/>
      <c r="M43" s="31"/>
      <c r="O43" s="24"/>
      <c r="P43" s="23"/>
      <c r="Q43" s="133"/>
      <c r="R43" s="49"/>
      <c r="S43" s="121"/>
      <c r="T43" s="31"/>
      <c r="V43" s="24" t="s">
        <v>153</v>
      </c>
      <c r="W43" s="23">
        <v>2240</v>
      </c>
      <c r="X43" s="133">
        <v>572.75</v>
      </c>
      <c r="Y43" s="49"/>
      <c r="Z43" s="121">
        <v>572.75</v>
      </c>
      <c r="AA43" s="45">
        <f>X43+Y43-Z43</f>
        <v>0</v>
      </c>
      <c r="AC43" s="24"/>
      <c r="AD43" s="23"/>
      <c r="AE43" s="133"/>
      <c r="AF43" s="49"/>
      <c r="AG43" s="121"/>
      <c r="AH43" s="31"/>
      <c r="AJ43" s="24"/>
      <c r="AK43" s="23"/>
      <c r="AL43" s="133"/>
      <c r="AM43" s="49"/>
      <c r="AN43" s="121"/>
      <c r="AO43" s="31"/>
      <c r="AQ43" s="24"/>
      <c r="AR43" s="23"/>
      <c r="AS43" s="133"/>
      <c r="AT43" s="49"/>
      <c r="AU43" s="121"/>
      <c r="AV43" s="31"/>
      <c r="AX43" s="24"/>
      <c r="AY43" s="23"/>
      <c r="AZ43" s="133"/>
      <c r="BA43" s="49"/>
      <c r="BB43" s="49"/>
      <c r="BC43" s="31"/>
      <c r="BE43" s="24"/>
      <c r="BF43" s="23"/>
      <c r="BG43" s="133"/>
      <c r="BH43" s="49"/>
      <c r="BI43" s="49"/>
      <c r="BJ43" s="31"/>
      <c r="BL43" s="24"/>
      <c r="BM43" s="23"/>
      <c r="BN43" s="133"/>
      <c r="BO43" s="49"/>
      <c r="BP43" s="49"/>
      <c r="BQ43" s="31"/>
      <c r="BS43" s="24"/>
      <c r="BT43" s="23"/>
      <c r="BU43" s="133"/>
      <c r="BV43" s="49"/>
      <c r="BW43" s="49"/>
      <c r="BX43" s="31"/>
      <c r="BZ43" s="24"/>
      <c r="CA43" s="23"/>
      <c r="CB43" s="133"/>
      <c r="CC43" s="49"/>
      <c r="CD43" s="49"/>
      <c r="CE43" s="31"/>
    </row>
    <row r="44" spans="1:83" s="27" customFormat="1" ht="15.75" customHeight="1" thickBot="1">
      <c r="A44" s="21" t="s">
        <v>37</v>
      </c>
      <c r="B44" s="16">
        <v>2240</v>
      </c>
      <c r="C44" s="49">
        <v>12600</v>
      </c>
      <c r="D44" s="49"/>
      <c r="E44" s="49"/>
      <c r="F44" s="45">
        <f t="shared" si="107"/>
        <v>12600</v>
      </c>
      <c r="H44" s="21" t="s">
        <v>37</v>
      </c>
      <c r="I44" s="16">
        <v>2240</v>
      </c>
      <c r="J44" s="50">
        <f t="shared" si="60"/>
        <v>12600</v>
      </c>
      <c r="K44" s="49"/>
      <c r="L44" s="121">
        <v>260.86</v>
      </c>
      <c r="M44" s="45">
        <f t="shared" si="108"/>
        <v>12339.14</v>
      </c>
      <c r="O44" s="21" t="s">
        <v>37</v>
      </c>
      <c r="P44" s="16">
        <v>2240</v>
      </c>
      <c r="Q44" s="50">
        <f t="shared" si="61"/>
        <v>12339.14</v>
      </c>
      <c r="R44" s="49"/>
      <c r="S44" s="121">
        <v>734.84</v>
      </c>
      <c r="T44" s="45">
        <f t="shared" si="109"/>
        <v>11604.3</v>
      </c>
      <c r="U44" s="28"/>
      <c r="V44" s="21" t="s">
        <v>37</v>
      </c>
      <c r="W44" s="16">
        <v>2240</v>
      </c>
      <c r="X44" s="50">
        <f t="shared" si="62"/>
        <v>11604.3</v>
      </c>
      <c r="Y44" s="49"/>
      <c r="Z44" s="121">
        <v>1610.86</v>
      </c>
      <c r="AA44" s="45">
        <f t="shared" si="110"/>
        <v>9993.4399999999987</v>
      </c>
      <c r="AC44" s="21" t="s">
        <v>37</v>
      </c>
      <c r="AD44" s="16">
        <v>2240</v>
      </c>
      <c r="AE44" s="50">
        <f t="shared" si="63"/>
        <v>9993.4399999999987</v>
      </c>
      <c r="AF44" s="49"/>
      <c r="AG44" s="121">
        <v>139.52000000000001</v>
      </c>
      <c r="AH44" s="45">
        <f t="shared" si="111"/>
        <v>9853.9199999999983</v>
      </c>
      <c r="AJ44" s="21" t="s">
        <v>37</v>
      </c>
      <c r="AK44" s="16">
        <v>2240</v>
      </c>
      <c r="AL44" s="50">
        <f t="shared" si="64"/>
        <v>9853.9199999999983</v>
      </c>
      <c r="AM44" s="49"/>
      <c r="AN44" s="121"/>
      <c r="AO44" s="45">
        <f t="shared" si="112"/>
        <v>9853.9199999999983</v>
      </c>
      <c r="AQ44" s="21" t="s">
        <v>37</v>
      </c>
      <c r="AR44" s="16">
        <v>2240</v>
      </c>
      <c r="AS44" s="50">
        <f t="shared" si="65"/>
        <v>9853.9199999999983</v>
      </c>
      <c r="AT44" s="49"/>
      <c r="AU44" s="121"/>
      <c r="AV44" s="45">
        <f t="shared" si="113"/>
        <v>9853.9199999999983</v>
      </c>
      <c r="AX44" s="21" t="s">
        <v>37</v>
      </c>
      <c r="AY44" s="16">
        <v>2240</v>
      </c>
      <c r="AZ44" s="50">
        <f t="shared" si="66"/>
        <v>9853.9199999999983</v>
      </c>
      <c r="BA44" s="49"/>
      <c r="BB44" s="49"/>
      <c r="BC44" s="45">
        <f t="shared" si="114"/>
        <v>9853.9199999999983</v>
      </c>
      <c r="BE44" s="21" t="s">
        <v>37</v>
      </c>
      <c r="BF44" s="16">
        <v>2240</v>
      </c>
      <c r="BG44" s="50">
        <f t="shared" si="67"/>
        <v>9853.9199999999983</v>
      </c>
      <c r="BH44" s="49"/>
      <c r="BI44" s="49"/>
      <c r="BJ44" s="45">
        <f t="shared" si="115"/>
        <v>9853.9199999999983</v>
      </c>
      <c r="BL44" s="21" t="s">
        <v>37</v>
      </c>
      <c r="BM44" s="16">
        <v>2240</v>
      </c>
      <c r="BN44" s="50">
        <f t="shared" si="68"/>
        <v>9853.9199999999983</v>
      </c>
      <c r="BO44" s="49"/>
      <c r="BP44" s="49"/>
      <c r="BQ44" s="45">
        <f t="shared" si="116"/>
        <v>9853.9199999999983</v>
      </c>
      <c r="BS44" s="21" t="s">
        <v>37</v>
      </c>
      <c r="BT44" s="16">
        <v>2240</v>
      </c>
      <c r="BU44" s="50">
        <f t="shared" si="69"/>
        <v>9853.9199999999983</v>
      </c>
      <c r="BV44" s="49"/>
      <c r="BW44" s="49"/>
      <c r="BX44" s="45">
        <f t="shared" si="117"/>
        <v>9853.9199999999983</v>
      </c>
      <c r="BZ44" s="21" t="s">
        <v>37</v>
      </c>
      <c r="CA44" s="16">
        <v>2240</v>
      </c>
      <c r="CB44" s="50">
        <f t="shared" si="70"/>
        <v>9853.9199999999983</v>
      </c>
      <c r="CC44" s="49"/>
      <c r="CD44" s="49"/>
      <c r="CE44" s="45">
        <f t="shared" si="118"/>
        <v>9853.9199999999983</v>
      </c>
    </row>
    <row r="45" spans="1:83" s="88" customFormat="1" ht="15.75" customHeight="1" thickBot="1">
      <c r="A45" s="34" t="s">
        <v>143</v>
      </c>
      <c r="B45" s="16">
        <v>2240</v>
      </c>
      <c r="C45" s="49"/>
      <c r="D45" s="49"/>
      <c r="E45" s="49"/>
      <c r="F45" s="45">
        <f t="shared" si="107"/>
        <v>0</v>
      </c>
      <c r="H45" s="34" t="s">
        <v>143</v>
      </c>
      <c r="I45" s="16">
        <v>2240</v>
      </c>
      <c r="J45" s="50">
        <f t="shared" si="60"/>
        <v>0</v>
      </c>
      <c r="K45" s="49"/>
      <c r="L45" s="121"/>
      <c r="M45" s="45">
        <f t="shared" si="108"/>
        <v>0</v>
      </c>
      <c r="O45" s="34" t="s">
        <v>143</v>
      </c>
      <c r="P45" s="16">
        <v>2240</v>
      </c>
      <c r="Q45" s="50">
        <f t="shared" si="61"/>
        <v>0</v>
      </c>
      <c r="R45" s="49"/>
      <c r="S45" s="121"/>
      <c r="T45" s="45">
        <f t="shared" si="109"/>
        <v>0</v>
      </c>
      <c r="V45" s="34" t="s">
        <v>143</v>
      </c>
      <c r="W45" s="16">
        <v>2240</v>
      </c>
      <c r="X45" s="50">
        <f t="shared" si="62"/>
        <v>0</v>
      </c>
      <c r="Y45" s="49">
        <v>10000</v>
      </c>
      <c r="Z45" s="121"/>
      <c r="AA45" s="45">
        <f t="shared" si="110"/>
        <v>10000</v>
      </c>
      <c r="AC45" s="34" t="s">
        <v>143</v>
      </c>
      <c r="AD45" s="16">
        <v>2240</v>
      </c>
      <c r="AE45" s="50">
        <f t="shared" si="63"/>
        <v>10000</v>
      </c>
      <c r="AF45" s="49"/>
      <c r="AG45" s="121">
        <v>10000</v>
      </c>
      <c r="AH45" s="45">
        <f t="shared" si="111"/>
        <v>0</v>
      </c>
      <c r="AJ45" s="34" t="s">
        <v>143</v>
      </c>
      <c r="AK45" s="16">
        <v>2240</v>
      </c>
      <c r="AL45" s="50">
        <f t="shared" si="64"/>
        <v>0</v>
      </c>
      <c r="AM45" s="49"/>
      <c r="AN45" s="121"/>
      <c r="AO45" s="45">
        <f t="shared" si="112"/>
        <v>0</v>
      </c>
      <c r="AQ45" s="34" t="s">
        <v>143</v>
      </c>
      <c r="AR45" s="16">
        <v>2240</v>
      </c>
      <c r="AS45" s="50">
        <f t="shared" si="65"/>
        <v>0</v>
      </c>
      <c r="AT45" s="49"/>
      <c r="AU45" s="121"/>
      <c r="AV45" s="45">
        <f t="shared" si="113"/>
        <v>0</v>
      </c>
      <c r="AX45" s="34" t="s">
        <v>143</v>
      </c>
      <c r="AY45" s="16">
        <v>2240</v>
      </c>
      <c r="AZ45" s="50">
        <f t="shared" si="66"/>
        <v>0</v>
      </c>
      <c r="BA45" s="49"/>
      <c r="BB45" s="49"/>
      <c r="BC45" s="45">
        <f t="shared" si="114"/>
        <v>0</v>
      </c>
      <c r="BE45" s="34" t="s">
        <v>143</v>
      </c>
      <c r="BF45" s="16">
        <v>2240</v>
      </c>
      <c r="BG45" s="50">
        <f t="shared" si="67"/>
        <v>0</v>
      </c>
      <c r="BH45" s="49"/>
      <c r="BI45" s="49"/>
      <c r="BJ45" s="45">
        <f t="shared" si="115"/>
        <v>0</v>
      </c>
      <c r="BL45" s="34" t="s">
        <v>143</v>
      </c>
      <c r="BM45" s="16">
        <v>2240</v>
      </c>
      <c r="BN45" s="50">
        <f t="shared" si="68"/>
        <v>0</v>
      </c>
      <c r="BO45" s="49"/>
      <c r="BP45" s="49"/>
      <c r="BQ45" s="45">
        <f t="shared" si="116"/>
        <v>0</v>
      </c>
      <c r="BS45" s="34" t="s">
        <v>143</v>
      </c>
      <c r="BT45" s="16">
        <v>2240</v>
      </c>
      <c r="BU45" s="50">
        <f t="shared" si="69"/>
        <v>0</v>
      </c>
      <c r="BV45" s="49"/>
      <c r="BW45" s="49"/>
      <c r="BX45" s="45">
        <f t="shared" si="117"/>
        <v>0</v>
      </c>
      <c r="BZ45" s="34" t="s">
        <v>143</v>
      </c>
      <c r="CA45" s="16">
        <v>2240</v>
      </c>
      <c r="CB45" s="50">
        <f t="shared" si="70"/>
        <v>0</v>
      </c>
      <c r="CC45" s="49"/>
      <c r="CD45" s="49"/>
      <c r="CE45" s="45">
        <f t="shared" si="118"/>
        <v>0</v>
      </c>
    </row>
    <row r="46" spans="1:83" s="88" customFormat="1" ht="15.75" customHeight="1" thickBot="1">
      <c r="A46" s="34" t="s">
        <v>144</v>
      </c>
      <c r="B46" s="16">
        <v>2240</v>
      </c>
      <c r="C46" s="49"/>
      <c r="D46" s="49"/>
      <c r="E46" s="49"/>
      <c r="F46" s="45">
        <f t="shared" si="107"/>
        <v>0</v>
      </c>
      <c r="H46" s="34" t="s">
        <v>144</v>
      </c>
      <c r="I46" s="16">
        <v>2240</v>
      </c>
      <c r="J46" s="50">
        <f t="shared" si="60"/>
        <v>0</v>
      </c>
      <c r="K46" s="49"/>
      <c r="L46" s="121"/>
      <c r="M46" s="45">
        <f t="shared" si="108"/>
        <v>0</v>
      </c>
      <c r="O46" s="34" t="s">
        <v>144</v>
      </c>
      <c r="P46" s="16">
        <v>2240</v>
      </c>
      <c r="Q46" s="50">
        <f t="shared" si="61"/>
        <v>0</v>
      </c>
      <c r="R46" s="49"/>
      <c r="S46" s="121"/>
      <c r="T46" s="45">
        <f t="shared" si="109"/>
        <v>0</v>
      </c>
      <c r="V46" s="34" t="s">
        <v>144</v>
      </c>
      <c r="W46" s="16">
        <v>2240</v>
      </c>
      <c r="X46" s="50">
        <f t="shared" si="62"/>
        <v>0</v>
      </c>
      <c r="Y46" s="49"/>
      <c r="Z46" s="121"/>
      <c r="AA46" s="45">
        <f t="shared" si="110"/>
        <v>0</v>
      </c>
      <c r="AC46" s="34" t="s">
        <v>144</v>
      </c>
      <c r="AD46" s="16">
        <v>2240</v>
      </c>
      <c r="AE46" s="50">
        <f t="shared" si="63"/>
        <v>0</v>
      </c>
      <c r="AF46" s="49"/>
      <c r="AG46" s="121"/>
      <c r="AH46" s="45">
        <f t="shared" si="111"/>
        <v>0</v>
      </c>
      <c r="AJ46" s="34" t="s">
        <v>144</v>
      </c>
      <c r="AK46" s="16">
        <v>2240</v>
      </c>
      <c r="AL46" s="50">
        <f t="shared" si="64"/>
        <v>0</v>
      </c>
      <c r="AM46" s="49"/>
      <c r="AN46" s="121"/>
      <c r="AO46" s="45">
        <f t="shared" si="112"/>
        <v>0</v>
      </c>
      <c r="AQ46" s="34" t="s">
        <v>144</v>
      </c>
      <c r="AR46" s="16">
        <v>2240</v>
      </c>
      <c r="AS46" s="50">
        <f t="shared" si="65"/>
        <v>0</v>
      </c>
      <c r="AT46" s="49"/>
      <c r="AU46" s="121"/>
      <c r="AV46" s="45">
        <f t="shared" si="113"/>
        <v>0</v>
      </c>
      <c r="AX46" s="34" t="s">
        <v>144</v>
      </c>
      <c r="AY46" s="16">
        <v>2240</v>
      </c>
      <c r="AZ46" s="50">
        <f t="shared" si="66"/>
        <v>0</v>
      </c>
      <c r="BA46" s="49"/>
      <c r="BB46" s="49"/>
      <c r="BC46" s="45">
        <f t="shared" si="114"/>
        <v>0</v>
      </c>
      <c r="BE46" s="34" t="s">
        <v>144</v>
      </c>
      <c r="BF46" s="16">
        <v>2240</v>
      </c>
      <c r="BG46" s="50">
        <f t="shared" si="67"/>
        <v>0</v>
      </c>
      <c r="BH46" s="49"/>
      <c r="BI46" s="49"/>
      <c r="BJ46" s="45">
        <f t="shared" si="115"/>
        <v>0</v>
      </c>
      <c r="BL46" s="34" t="s">
        <v>144</v>
      </c>
      <c r="BM46" s="16">
        <v>2240</v>
      </c>
      <c r="BN46" s="50">
        <f t="shared" si="68"/>
        <v>0</v>
      </c>
      <c r="BO46" s="49"/>
      <c r="BP46" s="49"/>
      <c r="BQ46" s="45">
        <f t="shared" si="116"/>
        <v>0</v>
      </c>
      <c r="BS46" s="34" t="s">
        <v>144</v>
      </c>
      <c r="BT46" s="16">
        <v>2240</v>
      </c>
      <c r="BU46" s="50">
        <f t="shared" si="69"/>
        <v>0</v>
      </c>
      <c r="BV46" s="49"/>
      <c r="BW46" s="49"/>
      <c r="BX46" s="45">
        <f t="shared" si="117"/>
        <v>0</v>
      </c>
      <c r="BZ46" s="34" t="s">
        <v>144</v>
      </c>
      <c r="CA46" s="16">
        <v>2240</v>
      </c>
      <c r="CB46" s="50">
        <f t="shared" si="70"/>
        <v>0</v>
      </c>
      <c r="CC46" s="49"/>
      <c r="CD46" s="49"/>
      <c r="CE46" s="45">
        <f t="shared" si="118"/>
        <v>0</v>
      </c>
    </row>
    <row r="47" spans="1:83" s="88" customFormat="1" ht="15.75" customHeight="1" thickBot="1">
      <c r="A47" s="89" t="s">
        <v>146</v>
      </c>
      <c r="B47" s="23">
        <v>2240</v>
      </c>
      <c r="C47" s="49"/>
      <c r="D47" s="49"/>
      <c r="E47" s="49"/>
      <c r="F47" s="45">
        <f t="shared" si="107"/>
        <v>0</v>
      </c>
      <c r="H47" s="89" t="s">
        <v>146</v>
      </c>
      <c r="I47" s="23">
        <v>2240</v>
      </c>
      <c r="J47" s="50">
        <f t="shared" si="60"/>
        <v>0</v>
      </c>
      <c r="K47" s="49"/>
      <c r="L47" s="121"/>
      <c r="M47" s="45">
        <f t="shared" si="108"/>
        <v>0</v>
      </c>
      <c r="O47" s="89" t="s">
        <v>146</v>
      </c>
      <c r="P47" s="23">
        <v>2240</v>
      </c>
      <c r="Q47" s="50">
        <f t="shared" si="61"/>
        <v>0</v>
      </c>
      <c r="R47" s="49"/>
      <c r="S47" s="121"/>
      <c r="T47" s="45">
        <f t="shared" si="109"/>
        <v>0</v>
      </c>
      <c r="V47" s="89" t="s">
        <v>146</v>
      </c>
      <c r="W47" s="23">
        <v>2240</v>
      </c>
      <c r="X47" s="50">
        <f t="shared" si="62"/>
        <v>0</v>
      </c>
      <c r="Y47" s="49"/>
      <c r="Z47" s="121"/>
      <c r="AA47" s="45">
        <f t="shared" si="110"/>
        <v>0</v>
      </c>
      <c r="AC47" s="89" t="s">
        <v>146</v>
      </c>
      <c r="AD47" s="23">
        <v>2240</v>
      </c>
      <c r="AE47" s="50">
        <f t="shared" si="63"/>
        <v>0</v>
      </c>
      <c r="AF47" s="49"/>
      <c r="AG47" s="121"/>
      <c r="AH47" s="45">
        <f t="shared" si="111"/>
        <v>0</v>
      </c>
      <c r="AJ47" s="89" t="s">
        <v>146</v>
      </c>
      <c r="AK47" s="23">
        <v>2240</v>
      </c>
      <c r="AL47" s="50">
        <f t="shared" si="64"/>
        <v>0</v>
      </c>
      <c r="AM47" s="49"/>
      <c r="AN47" s="121"/>
      <c r="AO47" s="45">
        <f t="shared" si="112"/>
        <v>0</v>
      </c>
      <c r="AQ47" s="89" t="s">
        <v>146</v>
      </c>
      <c r="AR47" s="23">
        <v>2240</v>
      </c>
      <c r="AS47" s="50">
        <f t="shared" si="65"/>
        <v>0</v>
      </c>
      <c r="AT47" s="49"/>
      <c r="AU47" s="121"/>
      <c r="AV47" s="45">
        <f t="shared" si="113"/>
        <v>0</v>
      </c>
      <c r="AX47" s="89" t="s">
        <v>146</v>
      </c>
      <c r="AY47" s="23">
        <v>2240</v>
      </c>
      <c r="AZ47" s="50">
        <f t="shared" si="66"/>
        <v>0</v>
      </c>
      <c r="BA47" s="49"/>
      <c r="BB47" s="49"/>
      <c r="BC47" s="45">
        <f t="shared" si="114"/>
        <v>0</v>
      </c>
      <c r="BE47" s="89" t="s">
        <v>146</v>
      </c>
      <c r="BF47" s="23">
        <v>2240</v>
      </c>
      <c r="BG47" s="50">
        <f t="shared" si="67"/>
        <v>0</v>
      </c>
      <c r="BH47" s="49"/>
      <c r="BI47" s="49"/>
      <c r="BJ47" s="45">
        <f t="shared" si="115"/>
        <v>0</v>
      </c>
      <c r="BL47" s="89" t="s">
        <v>146</v>
      </c>
      <c r="BM47" s="23">
        <v>2240</v>
      </c>
      <c r="BN47" s="50">
        <f t="shared" si="68"/>
        <v>0</v>
      </c>
      <c r="BO47" s="49"/>
      <c r="BP47" s="49"/>
      <c r="BQ47" s="45">
        <f t="shared" si="116"/>
        <v>0</v>
      </c>
      <c r="BS47" s="89" t="s">
        <v>146</v>
      </c>
      <c r="BT47" s="23">
        <v>2240</v>
      </c>
      <c r="BU47" s="50">
        <f t="shared" si="69"/>
        <v>0</v>
      </c>
      <c r="BV47" s="49"/>
      <c r="BW47" s="49"/>
      <c r="BX47" s="45">
        <f t="shared" si="117"/>
        <v>0</v>
      </c>
      <c r="BZ47" s="89" t="s">
        <v>146</v>
      </c>
      <c r="CA47" s="23">
        <v>2240</v>
      </c>
      <c r="CB47" s="50">
        <f t="shared" si="70"/>
        <v>0</v>
      </c>
      <c r="CC47" s="49"/>
      <c r="CD47" s="49"/>
      <c r="CE47" s="45">
        <f t="shared" si="118"/>
        <v>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48"/>
      <c r="F48" s="45">
        <f t="shared" si="107"/>
        <v>0</v>
      </c>
      <c r="H48" s="21" t="s">
        <v>34</v>
      </c>
      <c r="I48" s="16">
        <v>2240</v>
      </c>
      <c r="J48" s="50">
        <f t="shared" si="60"/>
        <v>0</v>
      </c>
      <c r="K48" s="48"/>
      <c r="L48" s="121"/>
      <c r="M48" s="45">
        <f t="shared" si="108"/>
        <v>0</v>
      </c>
      <c r="O48" s="21" t="s">
        <v>34</v>
      </c>
      <c r="P48" s="16">
        <v>2240</v>
      </c>
      <c r="Q48" s="50">
        <f t="shared" si="61"/>
        <v>0</v>
      </c>
      <c r="R48" s="48"/>
      <c r="S48" s="121"/>
      <c r="T48" s="45">
        <f t="shared" si="109"/>
        <v>0</v>
      </c>
      <c r="U48" s="28"/>
      <c r="V48" s="21" t="s">
        <v>34</v>
      </c>
      <c r="W48" s="16">
        <v>2240</v>
      </c>
      <c r="X48" s="50">
        <f t="shared" si="62"/>
        <v>0</v>
      </c>
      <c r="Y48" s="48"/>
      <c r="Z48" s="121"/>
      <c r="AA48" s="45">
        <f t="shared" si="110"/>
        <v>0</v>
      </c>
      <c r="AC48" s="21" t="s">
        <v>34</v>
      </c>
      <c r="AD48" s="16">
        <v>2240</v>
      </c>
      <c r="AE48" s="50">
        <f t="shared" si="63"/>
        <v>0</v>
      </c>
      <c r="AF48" s="48"/>
      <c r="AG48" s="121"/>
      <c r="AH48" s="45">
        <f t="shared" si="111"/>
        <v>0</v>
      </c>
      <c r="AJ48" s="21" t="s">
        <v>34</v>
      </c>
      <c r="AK48" s="16">
        <v>2240</v>
      </c>
      <c r="AL48" s="50">
        <f t="shared" si="64"/>
        <v>0</v>
      </c>
      <c r="AM48" s="48"/>
      <c r="AN48" s="121"/>
      <c r="AO48" s="45">
        <f t="shared" si="112"/>
        <v>0</v>
      </c>
      <c r="AQ48" s="21" t="s">
        <v>34</v>
      </c>
      <c r="AR48" s="16">
        <v>2240</v>
      </c>
      <c r="AS48" s="50">
        <f t="shared" si="65"/>
        <v>0</v>
      </c>
      <c r="AT48" s="48"/>
      <c r="AU48" s="121"/>
      <c r="AV48" s="45">
        <f t="shared" si="113"/>
        <v>0</v>
      </c>
      <c r="AX48" s="21" t="s">
        <v>34</v>
      </c>
      <c r="AY48" s="16">
        <v>2240</v>
      </c>
      <c r="AZ48" s="50">
        <f t="shared" si="66"/>
        <v>0</v>
      </c>
      <c r="BA48" s="48"/>
      <c r="BB48" s="48"/>
      <c r="BC48" s="45">
        <f t="shared" si="114"/>
        <v>0</v>
      </c>
      <c r="BE48" s="21" t="s">
        <v>34</v>
      </c>
      <c r="BF48" s="16">
        <v>2240</v>
      </c>
      <c r="BG48" s="50">
        <f t="shared" si="67"/>
        <v>0</v>
      </c>
      <c r="BH48" s="48"/>
      <c r="BI48" s="48"/>
      <c r="BJ48" s="45">
        <f t="shared" si="115"/>
        <v>0</v>
      </c>
      <c r="BL48" s="21" t="s">
        <v>34</v>
      </c>
      <c r="BM48" s="16">
        <v>2240</v>
      </c>
      <c r="BN48" s="50">
        <f t="shared" si="68"/>
        <v>0</v>
      </c>
      <c r="BO48" s="48"/>
      <c r="BP48" s="48"/>
      <c r="BQ48" s="45">
        <f t="shared" si="116"/>
        <v>0</v>
      </c>
      <c r="BS48" s="21" t="s">
        <v>34</v>
      </c>
      <c r="BT48" s="16">
        <v>2240</v>
      </c>
      <c r="BU48" s="50">
        <f t="shared" si="69"/>
        <v>0</v>
      </c>
      <c r="BV48" s="48"/>
      <c r="BW48" s="48"/>
      <c r="BX48" s="45">
        <f t="shared" si="117"/>
        <v>0</v>
      </c>
      <c r="BZ48" s="21" t="s">
        <v>34</v>
      </c>
      <c r="CA48" s="16">
        <v>2240</v>
      </c>
      <c r="CB48" s="50">
        <f t="shared" si="70"/>
        <v>0</v>
      </c>
      <c r="CC48" s="48"/>
      <c r="CD48" s="48"/>
      <c r="CE48" s="45">
        <f t="shared" si="118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2613439</v>
      </c>
      <c r="D49" s="47">
        <f t="shared" ref="D49:E49" si="119">SUM(D50:D54)</f>
        <v>0</v>
      </c>
      <c r="E49" s="120">
        <f t="shared" si="119"/>
        <v>3345.25</v>
      </c>
      <c r="F49" s="47">
        <f t="shared" ref="F49" si="120">C49+D49-E49</f>
        <v>2610093.75</v>
      </c>
      <c r="H49" s="29" t="s">
        <v>50</v>
      </c>
      <c r="I49" s="30">
        <v>2270</v>
      </c>
      <c r="J49" s="47">
        <f>SUM(J50:J54)</f>
        <v>2610093.75</v>
      </c>
      <c r="K49" s="47">
        <f t="shared" ref="K49:L49" si="121">SUM(K50:K54)</f>
        <v>160</v>
      </c>
      <c r="L49" s="120">
        <f t="shared" si="121"/>
        <v>456258.85000000003</v>
      </c>
      <c r="M49" s="47">
        <f t="shared" ref="M49" si="122">J49+K49-L49</f>
        <v>2153994.9</v>
      </c>
      <c r="O49" s="29" t="s">
        <v>50</v>
      </c>
      <c r="P49" s="30">
        <v>2270</v>
      </c>
      <c r="Q49" s="47">
        <f>SUM(Q50:Q54)</f>
        <v>2153994.9</v>
      </c>
      <c r="R49" s="47">
        <f t="shared" ref="R49:S49" si="123">SUM(R50:R54)</f>
        <v>0</v>
      </c>
      <c r="S49" s="120">
        <f t="shared" si="123"/>
        <v>232338.92</v>
      </c>
      <c r="T49" s="47">
        <f t="shared" ref="T49" si="124">Q49+R49-S49</f>
        <v>1921655.98</v>
      </c>
      <c r="V49" s="29" t="s">
        <v>50</v>
      </c>
      <c r="W49" s="30">
        <v>2270</v>
      </c>
      <c r="X49" s="47">
        <f>SUM(X50:X54)</f>
        <v>1921655.98</v>
      </c>
      <c r="Y49" s="47">
        <f t="shared" ref="Y49:Z49" si="125">SUM(Y50:Y54)</f>
        <v>0</v>
      </c>
      <c r="Z49" s="120">
        <f t="shared" si="125"/>
        <v>456101.97000000003</v>
      </c>
      <c r="AA49" s="47">
        <f t="shared" ref="AA49" si="126">X49+Y49-Z49</f>
        <v>1465554.01</v>
      </c>
      <c r="AC49" s="29" t="s">
        <v>50</v>
      </c>
      <c r="AD49" s="30">
        <v>2270</v>
      </c>
      <c r="AE49" s="47">
        <f>SUM(AE50:AE54)</f>
        <v>1465554.01</v>
      </c>
      <c r="AF49" s="47">
        <f t="shared" ref="AF49:AG49" si="127">SUM(AF50:AF54)</f>
        <v>0</v>
      </c>
      <c r="AG49" s="120">
        <f t="shared" si="127"/>
        <v>231369.66</v>
      </c>
      <c r="AH49" s="47">
        <f t="shared" ref="AH49" si="128">AE49+AF49-AG49</f>
        <v>1234184.3500000001</v>
      </c>
      <c r="AJ49" s="29" t="s">
        <v>50</v>
      </c>
      <c r="AK49" s="30">
        <v>2270</v>
      </c>
      <c r="AL49" s="47">
        <f>SUM(AL50:AL54)</f>
        <v>1234184.3500000003</v>
      </c>
      <c r="AM49" s="47">
        <f t="shared" ref="AM49:AN49" si="129">SUM(AM50:AM54)</f>
        <v>107747</v>
      </c>
      <c r="AN49" s="120">
        <f t="shared" si="129"/>
        <v>32331.32</v>
      </c>
      <c r="AO49" s="47">
        <f t="shared" ref="AO49" si="130">AL49+AM49-AN49</f>
        <v>1309600.0300000003</v>
      </c>
      <c r="AQ49" s="29" t="s">
        <v>50</v>
      </c>
      <c r="AR49" s="30">
        <v>2270</v>
      </c>
      <c r="AS49" s="47">
        <f>SUM(AS50:AS54)</f>
        <v>1309600.03</v>
      </c>
      <c r="AT49" s="47">
        <f t="shared" ref="AT49:AU49" si="131">SUM(AT50:AT54)</f>
        <v>0</v>
      </c>
      <c r="AU49" s="120">
        <f t="shared" si="131"/>
        <v>1046.52</v>
      </c>
      <c r="AV49" s="47">
        <f t="shared" ref="AV49" si="132">AS49+AT49-AU49</f>
        <v>1308553.51</v>
      </c>
      <c r="AX49" s="29" t="s">
        <v>50</v>
      </c>
      <c r="AY49" s="30">
        <v>2270</v>
      </c>
      <c r="AZ49" s="47">
        <f>SUM(AZ50:AZ54)</f>
        <v>1308553.51</v>
      </c>
      <c r="BA49" s="47">
        <f t="shared" ref="BA49:BB49" si="133">SUM(BA50:BA54)</f>
        <v>0</v>
      </c>
      <c r="BB49" s="47">
        <f t="shared" si="133"/>
        <v>0</v>
      </c>
      <c r="BC49" s="47">
        <f t="shared" ref="BC49" si="134">AZ49+BA49-BB49</f>
        <v>1308553.51</v>
      </c>
      <c r="BE49" s="29" t="s">
        <v>50</v>
      </c>
      <c r="BF49" s="30">
        <v>2270</v>
      </c>
      <c r="BG49" s="47">
        <f>SUM(BG50:BG54)</f>
        <v>1308553.51</v>
      </c>
      <c r="BH49" s="47">
        <f t="shared" ref="BH49:BI49" si="135">SUM(BH50:BH54)</f>
        <v>0</v>
      </c>
      <c r="BI49" s="47">
        <f t="shared" si="135"/>
        <v>0</v>
      </c>
      <c r="BJ49" s="47">
        <f t="shared" ref="BJ49" si="136">BG49+BH49-BI49</f>
        <v>1308553.51</v>
      </c>
      <c r="BL49" s="29" t="s">
        <v>50</v>
      </c>
      <c r="BM49" s="30">
        <v>2270</v>
      </c>
      <c r="BN49" s="47">
        <f>SUM(BN50:BN54)</f>
        <v>1308553.51</v>
      </c>
      <c r="BO49" s="47">
        <f t="shared" ref="BO49:BP49" si="137">SUM(BO50:BO54)</f>
        <v>0</v>
      </c>
      <c r="BP49" s="47">
        <f t="shared" si="137"/>
        <v>0</v>
      </c>
      <c r="BQ49" s="47">
        <f t="shared" ref="BQ49" si="138">BN49+BO49-BP49</f>
        <v>1308553.51</v>
      </c>
      <c r="BS49" s="29" t="s">
        <v>50</v>
      </c>
      <c r="BT49" s="30">
        <v>2270</v>
      </c>
      <c r="BU49" s="47">
        <f>SUM(BU50:BU54)</f>
        <v>1308553.51</v>
      </c>
      <c r="BV49" s="47">
        <f t="shared" ref="BV49:BW49" si="139">SUM(BV50:BV54)</f>
        <v>0</v>
      </c>
      <c r="BW49" s="47">
        <f t="shared" si="139"/>
        <v>0</v>
      </c>
      <c r="BX49" s="47">
        <f t="shared" ref="BX49" si="140">BU49+BV49-BW49</f>
        <v>1308553.51</v>
      </c>
      <c r="BZ49" s="29" t="s">
        <v>50</v>
      </c>
      <c r="CA49" s="30">
        <v>2270</v>
      </c>
      <c r="CB49" s="47">
        <f>SUM(CB50:CB54)</f>
        <v>1308553.51</v>
      </c>
      <c r="CC49" s="47">
        <f t="shared" ref="CC49:CD49" si="141">SUM(CC50:CC54)</f>
        <v>0</v>
      </c>
      <c r="CD49" s="47">
        <f t="shared" si="141"/>
        <v>0</v>
      </c>
      <c r="CE49" s="47">
        <f t="shared" ref="CE49" si="142">CB49+CC49-CD49</f>
        <v>1308553.51</v>
      </c>
    </row>
    <row r="50" spans="1:83" s="27" customFormat="1" ht="15.75" customHeight="1" thickBot="1">
      <c r="A50" s="21" t="s">
        <v>38</v>
      </c>
      <c r="B50" s="16">
        <v>2271</v>
      </c>
      <c r="C50" s="50">
        <v>2466689</v>
      </c>
      <c r="D50" s="50"/>
      <c r="E50" s="119"/>
      <c r="F50" s="45">
        <f t="shared" ref="F50:F64" si="143">C50+D50-E50</f>
        <v>2466689</v>
      </c>
      <c r="H50" s="21" t="s">
        <v>38</v>
      </c>
      <c r="I50" s="16">
        <v>2271</v>
      </c>
      <c r="J50" s="50">
        <f t="shared" si="60"/>
        <v>2466689</v>
      </c>
      <c r="K50" s="50"/>
      <c r="L50" s="119">
        <v>434813.99</v>
      </c>
      <c r="M50" s="45">
        <f t="shared" ref="M50:M64" si="144">J50+K50-L50</f>
        <v>2031875.01</v>
      </c>
      <c r="O50" s="21" t="s">
        <v>38</v>
      </c>
      <c r="P50" s="16">
        <v>2271</v>
      </c>
      <c r="Q50" s="50">
        <f t="shared" si="61"/>
        <v>2031875.01</v>
      </c>
      <c r="R50" s="50"/>
      <c r="S50" s="119">
        <v>195225.17</v>
      </c>
      <c r="T50" s="45">
        <f t="shared" ref="T50:T64" si="145">Q50+R50-S50</f>
        <v>1836649.84</v>
      </c>
      <c r="U50" s="28"/>
      <c r="V50" s="21" t="s">
        <v>38</v>
      </c>
      <c r="W50" s="16">
        <v>2271</v>
      </c>
      <c r="X50" s="50">
        <f t="shared" si="62"/>
        <v>1836649.84</v>
      </c>
      <c r="Y50" s="50"/>
      <c r="Z50" s="119">
        <v>434814.01</v>
      </c>
      <c r="AA50" s="45">
        <f t="shared" ref="AA50:AA64" si="146">X50+Y50-Z50</f>
        <v>1401835.83</v>
      </c>
      <c r="AC50" s="21" t="s">
        <v>38</v>
      </c>
      <c r="AD50" s="16">
        <v>2271</v>
      </c>
      <c r="AE50" s="50">
        <f t="shared" si="63"/>
        <v>1401835.83</v>
      </c>
      <c r="AF50" s="50"/>
      <c r="AG50" s="119">
        <v>195225.17</v>
      </c>
      <c r="AH50" s="45">
        <f t="shared" ref="AH50:AH64" si="147">AE50+AF50-AG50</f>
        <v>1206610.6600000001</v>
      </c>
      <c r="AJ50" s="21" t="s">
        <v>38</v>
      </c>
      <c r="AK50" s="16">
        <v>2271</v>
      </c>
      <c r="AL50" s="50">
        <f t="shared" si="64"/>
        <v>1206610.6600000001</v>
      </c>
      <c r="AM50" s="50"/>
      <c r="AN50" s="119"/>
      <c r="AO50" s="45">
        <f t="shared" ref="AO50:AO64" si="148">AL50+AM50-AN50</f>
        <v>1206610.6600000001</v>
      </c>
      <c r="AQ50" s="21" t="s">
        <v>38</v>
      </c>
      <c r="AR50" s="16">
        <v>2271</v>
      </c>
      <c r="AS50" s="50">
        <f t="shared" si="65"/>
        <v>1206610.6600000001</v>
      </c>
      <c r="AT50" s="50"/>
      <c r="AU50" s="119"/>
      <c r="AV50" s="45">
        <f t="shared" ref="AV50:AV64" si="149">AS50+AT50-AU50</f>
        <v>1206610.6600000001</v>
      </c>
      <c r="AX50" s="21" t="s">
        <v>38</v>
      </c>
      <c r="AY50" s="16">
        <v>2271</v>
      </c>
      <c r="AZ50" s="50">
        <f t="shared" si="66"/>
        <v>1206610.6600000001</v>
      </c>
      <c r="BA50" s="50"/>
      <c r="BB50" s="50"/>
      <c r="BC50" s="45">
        <f t="shared" ref="BC50:BC64" si="150">AZ50+BA50-BB50</f>
        <v>1206610.6600000001</v>
      </c>
      <c r="BE50" s="21" t="s">
        <v>38</v>
      </c>
      <c r="BF50" s="16">
        <v>2271</v>
      </c>
      <c r="BG50" s="50">
        <f t="shared" si="67"/>
        <v>1206610.6600000001</v>
      </c>
      <c r="BH50" s="50"/>
      <c r="BI50" s="50"/>
      <c r="BJ50" s="45">
        <f t="shared" ref="BJ50:BJ64" si="151">BG50+BH50-BI50</f>
        <v>1206610.6600000001</v>
      </c>
      <c r="BL50" s="21" t="s">
        <v>38</v>
      </c>
      <c r="BM50" s="16">
        <v>2271</v>
      </c>
      <c r="BN50" s="50">
        <f t="shared" si="68"/>
        <v>1206610.6600000001</v>
      </c>
      <c r="BO50" s="50"/>
      <c r="BP50" s="50"/>
      <c r="BQ50" s="45">
        <f t="shared" ref="BQ50:BQ64" si="152">BN50+BO50-BP50</f>
        <v>1206610.6600000001</v>
      </c>
      <c r="BS50" s="21" t="s">
        <v>38</v>
      </c>
      <c r="BT50" s="16">
        <v>2271</v>
      </c>
      <c r="BU50" s="50">
        <f t="shared" si="69"/>
        <v>1206610.6600000001</v>
      </c>
      <c r="BV50" s="50"/>
      <c r="BW50" s="50"/>
      <c r="BX50" s="45">
        <f t="shared" ref="BX50:BX64" si="153">BU50+BV50-BW50</f>
        <v>1206610.6600000001</v>
      </c>
      <c r="BZ50" s="21" t="s">
        <v>38</v>
      </c>
      <c r="CA50" s="16">
        <v>2271</v>
      </c>
      <c r="CB50" s="50">
        <f t="shared" si="70"/>
        <v>1206610.6600000001</v>
      </c>
      <c r="CC50" s="50"/>
      <c r="CD50" s="50"/>
      <c r="CE50" s="45">
        <f t="shared" ref="CE50:CE64" si="154">CB50+CC50-CD50</f>
        <v>1206610.6600000001</v>
      </c>
    </row>
    <row r="51" spans="1:83" s="27" customFormat="1" ht="15.75" customHeight="1" thickBot="1">
      <c r="A51" s="21" t="s">
        <v>39</v>
      </c>
      <c r="B51" s="16">
        <v>2272</v>
      </c>
      <c r="C51" s="50">
        <v>18453</v>
      </c>
      <c r="D51" s="50"/>
      <c r="E51" s="119">
        <v>3345.25</v>
      </c>
      <c r="F51" s="45">
        <f t="shared" si="143"/>
        <v>15107.75</v>
      </c>
      <c r="H51" s="21" t="s">
        <v>39</v>
      </c>
      <c r="I51" s="16">
        <v>2272</v>
      </c>
      <c r="J51" s="50">
        <f t="shared" si="60"/>
        <v>15107.75</v>
      </c>
      <c r="K51" s="50"/>
      <c r="L51" s="119">
        <v>2631.33</v>
      </c>
      <c r="M51" s="45">
        <f t="shared" si="144"/>
        <v>12476.42</v>
      </c>
      <c r="O51" s="21" t="s">
        <v>39</v>
      </c>
      <c r="P51" s="16">
        <v>2272</v>
      </c>
      <c r="Q51" s="50">
        <f t="shared" si="61"/>
        <v>12476.42</v>
      </c>
      <c r="R51" s="50"/>
      <c r="S51" s="119">
        <v>1451.18</v>
      </c>
      <c r="T51" s="45">
        <f t="shared" si="145"/>
        <v>11025.24</v>
      </c>
      <c r="U51" s="28"/>
      <c r="V51" s="21" t="s">
        <v>39</v>
      </c>
      <c r="W51" s="16">
        <v>2272</v>
      </c>
      <c r="X51" s="50">
        <f t="shared" si="62"/>
        <v>11025.24</v>
      </c>
      <c r="Y51" s="50"/>
      <c r="Z51" s="119">
        <v>2631.33</v>
      </c>
      <c r="AA51" s="45">
        <f t="shared" si="146"/>
        <v>8393.91</v>
      </c>
      <c r="AC51" s="21" t="s">
        <v>39</v>
      </c>
      <c r="AD51" s="16">
        <v>2272</v>
      </c>
      <c r="AE51" s="50">
        <f t="shared" si="63"/>
        <v>8393.91</v>
      </c>
      <c r="AF51" s="50"/>
      <c r="AG51" s="119">
        <v>1451.18</v>
      </c>
      <c r="AH51" s="45">
        <f t="shared" si="147"/>
        <v>6942.73</v>
      </c>
      <c r="AJ51" s="21" t="s">
        <v>39</v>
      </c>
      <c r="AK51" s="16">
        <v>2272</v>
      </c>
      <c r="AL51" s="50">
        <f t="shared" si="64"/>
        <v>6942.73</v>
      </c>
      <c r="AM51" s="50"/>
      <c r="AN51" s="119">
        <v>2088.06</v>
      </c>
      <c r="AO51" s="45">
        <f t="shared" si="148"/>
        <v>4854.67</v>
      </c>
      <c r="AQ51" s="21" t="s">
        <v>39</v>
      </c>
      <c r="AR51" s="16">
        <v>2272</v>
      </c>
      <c r="AS51" s="50">
        <f t="shared" si="65"/>
        <v>4854.67</v>
      </c>
      <c r="AT51" s="50"/>
      <c r="AU51" s="119">
        <v>1046.52</v>
      </c>
      <c r="AV51" s="45">
        <f t="shared" si="149"/>
        <v>3808.15</v>
      </c>
      <c r="AX51" s="21" t="s">
        <v>39</v>
      </c>
      <c r="AY51" s="16">
        <v>2272</v>
      </c>
      <c r="AZ51" s="50">
        <f t="shared" si="66"/>
        <v>3808.15</v>
      </c>
      <c r="BA51" s="50"/>
      <c r="BB51" s="50"/>
      <c r="BC51" s="45">
        <f t="shared" si="150"/>
        <v>3808.15</v>
      </c>
      <c r="BE51" s="21" t="s">
        <v>39</v>
      </c>
      <c r="BF51" s="16">
        <v>2272</v>
      </c>
      <c r="BG51" s="50">
        <f t="shared" si="67"/>
        <v>3808.15</v>
      </c>
      <c r="BH51" s="50"/>
      <c r="BI51" s="50"/>
      <c r="BJ51" s="45">
        <f t="shared" si="151"/>
        <v>3808.15</v>
      </c>
      <c r="BL51" s="21" t="s">
        <v>39</v>
      </c>
      <c r="BM51" s="16">
        <v>2272</v>
      </c>
      <c r="BN51" s="50">
        <f t="shared" si="68"/>
        <v>3808.15</v>
      </c>
      <c r="BO51" s="50"/>
      <c r="BP51" s="50"/>
      <c r="BQ51" s="45">
        <f t="shared" si="152"/>
        <v>3808.15</v>
      </c>
      <c r="BS51" s="21" t="s">
        <v>39</v>
      </c>
      <c r="BT51" s="16">
        <v>2272</v>
      </c>
      <c r="BU51" s="50">
        <f t="shared" si="69"/>
        <v>3808.15</v>
      </c>
      <c r="BV51" s="50"/>
      <c r="BW51" s="50"/>
      <c r="BX51" s="45">
        <f t="shared" si="153"/>
        <v>3808.15</v>
      </c>
      <c r="BZ51" s="21" t="s">
        <v>39</v>
      </c>
      <c r="CA51" s="16">
        <v>2272</v>
      </c>
      <c r="CB51" s="50">
        <f t="shared" si="70"/>
        <v>3808.15</v>
      </c>
      <c r="CC51" s="50"/>
      <c r="CD51" s="50"/>
      <c r="CE51" s="45">
        <f t="shared" si="154"/>
        <v>3808.15</v>
      </c>
    </row>
    <row r="52" spans="1:83" s="27" customFormat="1" ht="15.75" customHeight="1" thickBot="1">
      <c r="A52" s="21" t="s">
        <v>40</v>
      </c>
      <c r="B52" s="16">
        <v>2273</v>
      </c>
      <c r="C52" s="50">
        <v>116742</v>
      </c>
      <c r="D52" s="50"/>
      <c r="E52" s="119"/>
      <c r="F52" s="45">
        <f t="shared" si="143"/>
        <v>116742</v>
      </c>
      <c r="H52" s="21" t="s">
        <v>40</v>
      </c>
      <c r="I52" s="16">
        <v>2273</v>
      </c>
      <c r="J52" s="50">
        <f t="shared" si="60"/>
        <v>116742</v>
      </c>
      <c r="K52" s="50"/>
      <c r="L52" s="119">
        <v>18656.64</v>
      </c>
      <c r="M52" s="45">
        <f t="shared" si="144"/>
        <v>98085.36</v>
      </c>
      <c r="O52" s="21" t="s">
        <v>40</v>
      </c>
      <c r="P52" s="16">
        <v>2273</v>
      </c>
      <c r="Q52" s="50">
        <f t="shared" si="61"/>
        <v>98085.36</v>
      </c>
      <c r="R52" s="50"/>
      <c r="S52" s="119">
        <v>33833.93</v>
      </c>
      <c r="T52" s="45">
        <f t="shared" si="145"/>
        <v>64251.43</v>
      </c>
      <c r="U52" s="28"/>
      <c r="V52" s="21" t="s">
        <v>40</v>
      </c>
      <c r="W52" s="16">
        <v>2273</v>
      </c>
      <c r="X52" s="50">
        <f t="shared" si="62"/>
        <v>64251.43</v>
      </c>
      <c r="Y52" s="50"/>
      <c r="Z52" s="119">
        <v>18656.63</v>
      </c>
      <c r="AA52" s="45">
        <f t="shared" si="146"/>
        <v>45594.8</v>
      </c>
      <c r="AC52" s="21" t="s">
        <v>40</v>
      </c>
      <c r="AD52" s="16">
        <v>2273</v>
      </c>
      <c r="AE52" s="50">
        <f t="shared" si="63"/>
        <v>45594.8</v>
      </c>
      <c r="AF52" s="50"/>
      <c r="AG52" s="119">
        <v>33833.93</v>
      </c>
      <c r="AH52" s="45">
        <f t="shared" si="147"/>
        <v>11760.870000000003</v>
      </c>
      <c r="AJ52" s="21" t="s">
        <v>40</v>
      </c>
      <c r="AK52" s="16">
        <v>2273</v>
      </c>
      <c r="AL52" s="50">
        <f t="shared" si="64"/>
        <v>11760.870000000003</v>
      </c>
      <c r="AM52" s="50">
        <v>107747</v>
      </c>
      <c r="AN52" s="119">
        <v>29650.42</v>
      </c>
      <c r="AO52" s="45">
        <f t="shared" si="148"/>
        <v>89857.45</v>
      </c>
      <c r="AQ52" s="21" t="s">
        <v>40</v>
      </c>
      <c r="AR52" s="16">
        <v>2273</v>
      </c>
      <c r="AS52" s="50">
        <f t="shared" si="65"/>
        <v>89857.45</v>
      </c>
      <c r="AT52" s="50"/>
      <c r="AU52" s="119"/>
      <c r="AV52" s="45">
        <f t="shared" si="149"/>
        <v>89857.45</v>
      </c>
      <c r="AX52" s="21" t="s">
        <v>40</v>
      </c>
      <c r="AY52" s="16">
        <v>2273</v>
      </c>
      <c r="AZ52" s="50">
        <f t="shared" si="66"/>
        <v>89857.45</v>
      </c>
      <c r="BA52" s="50"/>
      <c r="BB52" s="50"/>
      <c r="BC52" s="45">
        <f t="shared" si="150"/>
        <v>89857.45</v>
      </c>
      <c r="BE52" s="21" t="s">
        <v>40</v>
      </c>
      <c r="BF52" s="16">
        <v>2273</v>
      </c>
      <c r="BG52" s="50">
        <f t="shared" si="67"/>
        <v>89857.45</v>
      </c>
      <c r="BH52" s="50"/>
      <c r="BI52" s="50"/>
      <c r="BJ52" s="45">
        <f t="shared" si="151"/>
        <v>89857.45</v>
      </c>
      <c r="BL52" s="21" t="s">
        <v>40</v>
      </c>
      <c r="BM52" s="16">
        <v>2273</v>
      </c>
      <c r="BN52" s="50">
        <f t="shared" si="68"/>
        <v>89857.45</v>
      </c>
      <c r="BO52" s="50"/>
      <c r="BP52" s="50"/>
      <c r="BQ52" s="45">
        <f t="shared" si="152"/>
        <v>89857.45</v>
      </c>
      <c r="BS52" s="21" t="s">
        <v>40</v>
      </c>
      <c r="BT52" s="16">
        <v>2273</v>
      </c>
      <c r="BU52" s="50">
        <f t="shared" si="69"/>
        <v>89857.45</v>
      </c>
      <c r="BV52" s="50"/>
      <c r="BW52" s="50"/>
      <c r="BX52" s="45">
        <f t="shared" si="153"/>
        <v>89857.45</v>
      </c>
      <c r="BZ52" s="21" t="s">
        <v>40</v>
      </c>
      <c r="CA52" s="16">
        <v>2273</v>
      </c>
      <c r="CB52" s="50">
        <f t="shared" si="70"/>
        <v>89857.45</v>
      </c>
      <c r="CC52" s="50"/>
      <c r="CD52" s="50"/>
      <c r="CE52" s="45">
        <f t="shared" si="154"/>
        <v>89857.45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43"/>
        <v>0</v>
      </c>
      <c r="H53" s="21" t="s">
        <v>42</v>
      </c>
      <c r="I53" s="16">
        <v>2274</v>
      </c>
      <c r="J53" s="50">
        <f t="shared" si="60"/>
        <v>0</v>
      </c>
      <c r="K53" s="50"/>
      <c r="L53" s="119"/>
      <c r="M53" s="45">
        <f t="shared" si="144"/>
        <v>0</v>
      </c>
      <c r="O53" s="21" t="s">
        <v>42</v>
      </c>
      <c r="P53" s="16">
        <v>2274</v>
      </c>
      <c r="Q53" s="50">
        <f t="shared" si="61"/>
        <v>0</v>
      </c>
      <c r="R53" s="50"/>
      <c r="S53" s="119"/>
      <c r="T53" s="45">
        <f t="shared" si="145"/>
        <v>0</v>
      </c>
      <c r="U53" s="28"/>
      <c r="V53" s="21" t="s">
        <v>42</v>
      </c>
      <c r="W53" s="16">
        <v>2274</v>
      </c>
      <c r="X53" s="50">
        <f t="shared" si="62"/>
        <v>0</v>
      </c>
      <c r="Y53" s="50"/>
      <c r="Z53" s="119"/>
      <c r="AA53" s="45">
        <f t="shared" si="146"/>
        <v>0</v>
      </c>
      <c r="AC53" s="21" t="s">
        <v>42</v>
      </c>
      <c r="AD53" s="16">
        <v>2274</v>
      </c>
      <c r="AE53" s="50">
        <f t="shared" si="63"/>
        <v>0</v>
      </c>
      <c r="AF53" s="50"/>
      <c r="AG53" s="119"/>
      <c r="AH53" s="45">
        <f t="shared" si="147"/>
        <v>0</v>
      </c>
      <c r="AJ53" s="21" t="s">
        <v>42</v>
      </c>
      <c r="AK53" s="16">
        <v>2274</v>
      </c>
      <c r="AL53" s="50">
        <f t="shared" si="64"/>
        <v>0</v>
      </c>
      <c r="AM53" s="50"/>
      <c r="AN53" s="119"/>
      <c r="AO53" s="45">
        <f t="shared" si="148"/>
        <v>0</v>
      </c>
      <c r="AQ53" s="21" t="s">
        <v>42</v>
      </c>
      <c r="AR53" s="16">
        <v>2274</v>
      </c>
      <c r="AS53" s="50">
        <f t="shared" si="65"/>
        <v>0</v>
      </c>
      <c r="AT53" s="50"/>
      <c r="AU53" s="119"/>
      <c r="AV53" s="45">
        <f t="shared" si="149"/>
        <v>0</v>
      </c>
      <c r="AX53" s="21" t="s">
        <v>42</v>
      </c>
      <c r="AY53" s="16">
        <v>2274</v>
      </c>
      <c r="AZ53" s="50">
        <f t="shared" si="66"/>
        <v>0</v>
      </c>
      <c r="BA53" s="50"/>
      <c r="BB53" s="50"/>
      <c r="BC53" s="45">
        <f t="shared" si="150"/>
        <v>0</v>
      </c>
      <c r="BE53" s="21" t="s">
        <v>42</v>
      </c>
      <c r="BF53" s="16">
        <v>2274</v>
      </c>
      <c r="BG53" s="50">
        <f t="shared" si="67"/>
        <v>0</v>
      </c>
      <c r="BH53" s="50"/>
      <c r="BI53" s="50"/>
      <c r="BJ53" s="45">
        <f t="shared" si="151"/>
        <v>0</v>
      </c>
      <c r="BL53" s="21" t="s">
        <v>42</v>
      </c>
      <c r="BM53" s="16">
        <v>2274</v>
      </c>
      <c r="BN53" s="50">
        <f t="shared" si="68"/>
        <v>0</v>
      </c>
      <c r="BO53" s="50"/>
      <c r="BP53" s="50"/>
      <c r="BQ53" s="45">
        <f t="shared" si="152"/>
        <v>0</v>
      </c>
      <c r="BS53" s="21" t="s">
        <v>42</v>
      </c>
      <c r="BT53" s="16">
        <v>2274</v>
      </c>
      <c r="BU53" s="50">
        <f t="shared" si="69"/>
        <v>0</v>
      </c>
      <c r="BV53" s="50"/>
      <c r="BW53" s="50"/>
      <c r="BX53" s="45">
        <f t="shared" si="153"/>
        <v>0</v>
      </c>
      <c r="BZ53" s="21" t="s">
        <v>42</v>
      </c>
      <c r="CA53" s="16">
        <v>2274</v>
      </c>
      <c r="CB53" s="50">
        <f t="shared" si="70"/>
        <v>0</v>
      </c>
      <c r="CC53" s="50"/>
      <c r="CD53" s="50"/>
      <c r="CE53" s="45">
        <f t="shared" si="154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11555</v>
      </c>
      <c r="D54" s="49"/>
      <c r="E54" s="119"/>
      <c r="F54" s="45">
        <f>C54+D54-E54</f>
        <v>11555</v>
      </c>
      <c r="H54" s="21" t="s">
        <v>36</v>
      </c>
      <c r="I54" s="16">
        <v>2275</v>
      </c>
      <c r="J54" s="50">
        <f>F54</f>
        <v>11555</v>
      </c>
      <c r="K54" s="121">
        <v>160</v>
      </c>
      <c r="L54" s="119">
        <v>156.88999999999999</v>
      </c>
      <c r="M54" s="45">
        <f>J54+K54-L54</f>
        <v>11558.11</v>
      </c>
      <c r="O54" s="21" t="s">
        <v>36</v>
      </c>
      <c r="P54" s="16">
        <v>2275</v>
      </c>
      <c r="Q54" s="50">
        <f>M54</f>
        <v>11558.11</v>
      </c>
      <c r="R54" s="49"/>
      <c r="S54" s="119">
        <v>1828.64</v>
      </c>
      <c r="T54" s="45">
        <f>Q54+R54-S54</f>
        <v>9729.4700000000012</v>
      </c>
      <c r="U54" s="28"/>
      <c r="V54" s="21" t="s">
        <v>36</v>
      </c>
      <c r="W54" s="16">
        <v>2275</v>
      </c>
      <c r="X54" s="50">
        <f>T54</f>
        <v>9729.4700000000012</v>
      </c>
      <c r="Y54" s="49"/>
      <c r="Z54" s="119"/>
      <c r="AA54" s="45">
        <f>X54+Y54-Z54</f>
        <v>9729.4700000000012</v>
      </c>
      <c r="AC54" s="21" t="s">
        <v>36</v>
      </c>
      <c r="AD54" s="16">
        <v>2275</v>
      </c>
      <c r="AE54" s="50">
        <f>AA54</f>
        <v>9729.4700000000012</v>
      </c>
      <c r="AF54" s="49"/>
      <c r="AG54" s="119">
        <v>859.38</v>
      </c>
      <c r="AH54" s="45">
        <f>AE54+AF54-AG54</f>
        <v>8870.090000000002</v>
      </c>
      <c r="AJ54" s="21" t="s">
        <v>36</v>
      </c>
      <c r="AK54" s="16">
        <v>2275</v>
      </c>
      <c r="AL54" s="50">
        <f>AH54</f>
        <v>8870.090000000002</v>
      </c>
      <c r="AM54" s="49"/>
      <c r="AN54" s="119">
        <v>592.84</v>
      </c>
      <c r="AO54" s="45">
        <f>AL54+AM54-AN54</f>
        <v>8277.2500000000018</v>
      </c>
      <c r="AQ54" s="21" t="s">
        <v>36</v>
      </c>
      <c r="AR54" s="16">
        <v>2275</v>
      </c>
      <c r="AS54" s="50">
        <f>AO54</f>
        <v>8277.2500000000018</v>
      </c>
      <c r="AT54" s="49"/>
      <c r="AU54" s="119"/>
      <c r="AV54" s="45">
        <f>AS54+AT54-AU54</f>
        <v>8277.2500000000018</v>
      </c>
      <c r="AX54" s="21" t="s">
        <v>36</v>
      </c>
      <c r="AY54" s="16">
        <v>2275</v>
      </c>
      <c r="AZ54" s="50">
        <f>AV54</f>
        <v>8277.2500000000018</v>
      </c>
      <c r="BA54" s="49"/>
      <c r="BB54" s="49"/>
      <c r="BC54" s="45">
        <f>AZ54+BA54-BB54</f>
        <v>8277.2500000000018</v>
      </c>
      <c r="BE54" s="21" t="s">
        <v>36</v>
      </c>
      <c r="BF54" s="16">
        <v>2275</v>
      </c>
      <c r="BG54" s="50">
        <f>BC54</f>
        <v>8277.2500000000018</v>
      </c>
      <c r="BH54" s="49"/>
      <c r="BI54" s="49"/>
      <c r="BJ54" s="45">
        <f>BG54+BH54-BI54</f>
        <v>8277.2500000000018</v>
      </c>
      <c r="BL54" s="21" t="s">
        <v>36</v>
      </c>
      <c r="BM54" s="16">
        <v>2275</v>
      </c>
      <c r="BN54" s="50">
        <f>BJ54</f>
        <v>8277.2500000000018</v>
      </c>
      <c r="BO54" s="49"/>
      <c r="BP54" s="49"/>
      <c r="BQ54" s="45">
        <f>BN54+BO54-BP54</f>
        <v>8277.2500000000018</v>
      </c>
      <c r="BS54" s="21" t="s">
        <v>36</v>
      </c>
      <c r="BT54" s="16">
        <v>2275</v>
      </c>
      <c r="BU54" s="50">
        <f>BQ54</f>
        <v>8277.2500000000018</v>
      </c>
      <c r="BV54" s="49"/>
      <c r="BW54" s="49"/>
      <c r="BX54" s="45">
        <f>BU54+BV54-BW54</f>
        <v>8277.2500000000018</v>
      </c>
      <c r="BZ54" s="21" t="s">
        <v>36</v>
      </c>
      <c r="CA54" s="16">
        <v>2275</v>
      </c>
      <c r="CB54" s="50">
        <f>BX54</f>
        <v>8277.2500000000018</v>
      </c>
      <c r="CC54" s="49"/>
      <c r="CD54" s="49"/>
      <c r="CE54" s="45">
        <f>CB54+CC54-CD54</f>
        <v>8277.2500000000018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594</v>
      </c>
      <c r="D55" s="111">
        <f t="shared" ref="D55:E55" si="155">D56</f>
        <v>0</v>
      </c>
      <c r="E55" s="111">
        <f t="shared" si="155"/>
        <v>0</v>
      </c>
      <c r="F55" s="107">
        <f>C55+D55-E55</f>
        <v>594</v>
      </c>
      <c r="H55" s="109" t="s">
        <v>44</v>
      </c>
      <c r="I55" s="110">
        <v>2700</v>
      </c>
      <c r="J55" s="111">
        <f>J56</f>
        <v>594</v>
      </c>
      <c r="K55" s="111">
        <f t="shared" ref="K55:L55" si="156">K56</f>
        <v>0</v>
      </c>
      <c r="L55" s="111">
        <f t="shared" si="156"/>
        <v>0</v>
      </c>
      <c r="M55" s="107">
        <f>J55+K55-L55</f>
        <v>594</v>
      </c>
      <c r="O55" s="109" t="s">
        <v>44</v>
      </c>
      <c r="P55" s="110">
        <v>2700</v>
      </c>
      <c r="Q55" s="111">
        <f>Q56</f>
        <v>594</v>
      </c>
      <c r="R55" s="111">
        <f t="shared" ref="R55:S55" si="157">R56</f>
        <v>0</v>
      </c>
      <c r="S55" s="111">
        <f t="shared" si="157"/>
        <v>0</v>
      </c>
      <c r="T55" s="107">
        <f>Q55+R55-S55</f>
        <v>594</v>
      </c>
      <c r="V55" s="109" t="s">
        <v>44</v>
      </c>
      <c r="W55" s="110">
        <v>2700</v>
      </c>
      <c r="X55" s="111">
        <f>X56</f>
        <v>594</v>
      </c>
      <c r="Y55" s="111">
        <f t="shared" ref="Y55:Z55" si="158">Y56</f>
        <v>0</v>
      </c>
      <c r="Z55" s="111">
        <f t="shared" si="158"/>
        <v>0</v>
      </c>
      <c r="AA55" s="107">
        <f>X55+Y55-Z55</f>
        <v>594</v>
      </c>
      <c r="AC55" s="109" t="s">
        <v>44</v>
      </c>
      <c r="AD55" s="110">
        <v>2700</v>
      </c>
      <c r="AE55" s="111">
        <f>AE56</f>
        <v>594</v>
      </c>
      <c r="AF55" s="111">
        <f t="shared" ref="AF55:AG55" si="159">AF56</f>
        <v>0</v>
      </c>
      <c r="AG55" s="111">
        <f t="shared" si="159"/>
        <v>0</v>
      </c>
      <c r="AH55" s="107">
        <f>AE55+AF55-AG55</f>
        <v>594</v>
      </c>
      <c r="AJ55" s="109" t="s">
        <v>44</v>
      </c>
      <c r="AK55" s="110">
        <v>2700</v>
      </c>
      <c r="AL55" s="111">
        <f>AL56</f>
        <v>594</v>
      </c>
      <c r="AM55" s="111">
        <f t="shared" ref="AM55:AN55" si="160">AM56</f>
        <v>0</v>
      </c>
      <c r="AN55" s="111">
        <f t="shared" si="160"/>
        <v>0</v>
      </c>
      <c r="AO55" s="107">
        <f>AL55+AM55-AN55</f>
        <v>594</v>
      </c>
      <c r="AQ55" s="109" t="s">
        <v>44</v>
      </c>
      <c r="AR55" s="110">
        <v>2700</v>
      </c>
      <c r="AS55" s="111">
        <f>AS56</f>
        <v>594</v>
      </c>
      <c r="AT55" s="111">
        <f t="shared" ref="AT55:AU55" si="161">AT56</f>
        <v>0</v>
      </c>
      <c r="AU55" s="111">
        <f t="shared" si="161"/>
        <v>0</v>
      </c>
      <c r="AV55" s="107">
        <f>AS55+AT55-AU55</f>
        <v>594</v>
      </c>
      <c r="AX55" s="109" t="s">
        <v>44</v>
      </c>
      <c r="AY55" s="110">
        <v>2700</v>
      </c>
      <c r="AZ55" s="111">
        <f>AZ56</f>
        <v>594</v>
      </c>
      <c r="BA55" s="111">
        <f t="shared" ref="BA55:BB55" si="162">BA56</f>
        <v>0</v>
      </c>
      <c r="BB55" s="111">
        <f t="shared" si="162"/>
        <v>0</v>
      </c>
      <c r="BC55" s="107">
        <f>AZ55+BA55-BB55</f>
        <v>594</v>
      </c>
      <c r="BE55" s="109" t="s">
        <v>44</v>
      </c>
      <c r="BF55" s="110">
        <v>2700</v>
      </c>
      <c r="BG55" s="111">
        <f>BG56</f>
        <v>594</v>
      </c>
      <c r="BH55" s="111">
        <f t="shared" ref="BH55:BI55" si="163">BH56</f>
        <v>0</v>
      </c>
      <c r="BI55" s="111">
        <f t="shared" si="163"/>
        <v>0</v>
      </c>
      <c r="BJ55" s="107">
        <f>BG55+BH55-BI55</f>
        <v>594</v>
      </c>
      <c r="BL55" s="109" t="s">
        <v>44</v>
      </c>
      <c r="BM55" s="110">
        <v>2700</v>
      </c>
      <c r="BN55" s="111">
        <f>BN56</f>
        <v>594</v>
      </c>
      <c r="BO55" s="111">
        <f t="shared" ref="BO55:BP55" si="164">BO56</f>
        <v>0</v>
      </c>
      <c r="BP55" s="111">
        <f t="shared" si="164"/>
        <v>0</v>
      </c>
      <c r="BQ55" s="107">
        <f>BN55+BO55-BP55</f>
        <v>594</v>
      </c>
      <c r="BS55" s="109" t="s">
        <v>44</v>
      </c>
      <c r="BT55" s="110">
        <v>2700</v>
      </c>
      <c r="BU55" s="111">
        <f>BU56</f>
        <v>594</v>
      </c>
      <c r="BV55" s="111">
        <f t="shared" ref="BV55:BW55" si="165">BV56</f>
        <v>0</v>
      </c>
      <c r="BW55" s="111">
        <f t="shared" si="165"/>
        <v>0</v>
      </c>
      <c r="BX55" s="107">
        <f>BU55+BV55-BW55</f>
        <v>594</v>
      </c>
      <c r="BZ55" s="109" t="s">
        <v>44</v>
      </c>
      <c r="CA55" s="110">
        <v>2700</v>
      </c>
      <c r="CB55" s="111">
        <f>CB56</f>
        <v>594</v>
      </c>
      <c r="CC55" s="111">
        <f t="shared" ref="CC55:CD55" si="166">CC56</f>
        <v>0</v>
      </c>
      <c r="CD55" s="111">
        <f t="shared" si="166"/>
        <v>0</v>
      </c>
      <c r="CE55" s="107">
        <f>CB55+CC55-CD55</f>
        <v>594</v>
      </c>
    </row>
    <row r="56" spans="1:83" s="27" customFormat="1" ht="15.75" customHeight="1" thickBot="1">
      <c r="A56" s="21" t="s">
        <v>46</v>
      </c>
      <c r="B56" s="16">
        <v>2730</v>
      </c>
      <c r="C56" s="50">
        <v>594</v>
      </c>
      <c r="D56" s="50"/>
      <c r="E56" s="50"/>
      <c r="F56" s="45">
        <f t="shared" si="143"/>
        <v>594</v>
      </c>
      <c r="H56" s="21" t="s">
        <v>46</v>
      </c>
      <c r="I56" s="16">
        <v>2730</v>
      </c>
      <c r="J56" s="50">
        <f t="shared" si="60"/>
        <v>594</v>
      </c>
      <c r="K56" s="50"/>
      <c r="L56" s="50"/>
      <c r="M56" s="45">
        <f t="shared" si="144"/>
        <v>594</v>
      </c>
      <c r="O56" s="21" t="s">
        <v>46</v>
      </c>
      <c r="P56" s="16">
        <v>2730</v>
      </c>
      <c r="Q56" s="50">
        <f t="shared" si="61"/>
        <v>594</v>
      </c>
      <c r="R56" s="50"/>
      <c r="S56" s="50"/>
      <c r="T56" s="45">
        <f t="shared" si="145"/>
        <v>594</v>
      </c>
      <c r="U56" s="28"/>
      <c r="V56" s="21" t="s">
        <v>46</v>
      </c>
      <c r="W56" s="16">
        <v>2730</v>
      </c>
      <c r="X56" s="50">
        <f t="shared" si="62"/>
        <v>594</v>
      </c>
      <c r="Y56" s="50"/>
      <c r="Z56" s="50"/>
      <c r="AA56" s="45">
        <f t="shared" si="146"/>
        <v>594</v>
      </c>
      <c r="AC56" s="21" t="s">
        <v>46</v>
      </c>
      <c r="AD56" s="16">
        <v>2730</v>
      </c>
      <c r="AE56" s="50">
        <f t="shared" si="63"/>
        <v>594</v>
      </c>
      <c r="AF56" s="50"/>
      <c r="AG56" s="50"/>
      <c r="AH56" s="45">
        <f t="shared" si="147"/>
        <v>594</v>
      </c>
      <c r="AJ56" s="21" t="s">
        <v>46</v>
      </c>
      <c r="AK56" s="16">
        <v>2730</v>
      </c>
      <c r="AL56" s="50">
        <f t="shared" si="64"/>
        <v>594</v>
      </c>
      <c r="AM56" s="50"/>
      <c r="AN56" s="50"/>
      <c r="AO56" s="45">
        <f t="shared" si="148"/>
        <v>594</v>
      </c>
      <c r="AQ56" s="21" t="s">
        <v>46</v>
      </c>
      <c r="AR56" s="16">
        <v>2730</v>
      </c>
      <c r="AS56" s="50">
        <f t="shared" si="65"/>
        <v>594</v>
      </c>
      <c r="AT56" s="50"/>
      <c r="AU56" s="50"/>
      <c r="AV56" s="45">
        <f t="shared" si="149"/>
        <v>594</v>
      </c>
      <c r="AX56" s="21" t="s">
        <v>46</v>
      </c>
      <c r="AY56" s="16">
        <v>2730</v>
      </c>
      <c r="AZ56" s="50">
        <f t="shared" si="66"/>
        <v>594</v>
      </c>
      <c r="BA56" s="50"/>
      <c r="BB56" s="50"/>
      <c r="BC56" s="45">
        <f t="shared" si="150"/>
        <v>594</v>
      </c>
      <c r="BE56" s="21" t="s">
        <v>46</v>
      </c>
      <c r="BF56" s="16">
        <v>2730</v>
      </c>
      <c r="BG56" s="50">
        <f t="shared" si="67"/>
        <v>594</v>
      </c>
      <c r="BH56" s="50"/>
      <c r="BI56" s="50"/>
      <c r="BJ56" s="45">
        <f t="shared" si="151"/>
        <v>594</v>
      </c>
      <c r="BL56" s="21" t="s">
        <v>46</v>
      </c>
      <c r="BM56" s="16">
        <v>2730</v>
      </c>
      <c r="BN56" s="50">
        <f t="shared" si="68"/>
        <v>594</v>
      </c>
      <c r="BO56" s="50"/>
      <c r="BP56" s="50"/>
      <c r="BQ56" s="45">
        <f t="shared" si="152"/>
        <v>594</v>
      </c>
      <c r="BS56" s="21" t="s">
        <v>46</v>
      </c>
      <c r="BT56" s="16">
        <v>2730</v>
      </c>
      <c r="BU56" s="50">
        <f t="shared" si="69"/>
        <v>594</v>
      </c>
      <c r="BV56" s="50"/>
      <c r="BW56" s="50"/>
      <c r="BX56" s="45">
        <f t="shared" si="153"/>
        <v>594</v>
      </c>
      <c r="BZ56" s="21" t="s">
        <v>46</v>
      </c>
      <c r="CA56" s="16">
        <v>2730</v>
      </c>
      <c r="CB56" s="50">
        <f t="shared" si="70"/>
        <v>594</v>
      </c>
      <c r="CC56" s="50"/>
      <c r="CD56" s="50"/>
      <c r="CE56" s="45">
        <f t="shared" si="154"/>
        <v>594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E57" si="167">D58</f>
        <v>0</v>
      </c>
      <c r="E57" s="99">
        <f t="shared" si="167"/>
        <v>0</v>
      </c>
      <c r="F57" s="99">
        <f t="shared" ref="F57" si="168">F58</f>
        <v>0</v>
      </c>
      <c r="H57" s="97" t="s">
        <v>48</v>
      </c>
      <c r="I57" s="98">
        <v>3000</v>
      </c>
      <c r="J57" s="99">
        <f>J58</f>
        <v>0</v>
      </c>
      <c r="K57" s="99">
        <f t="shared" ref="K57:L57" si="169">K58</f>
        <v>0</v>
      </c>
      <c r="L57" s="99">
        <f t="shared" si="169"/>
        <v>0</v>
      </c>
      <c r="M57" s="99">
        <f t="shared" ref="M57" si="170">M58</f>
        <v>0</v>
      </c>
      <c r="O57" s="97" t="s">
        <v>48</v>
      </c>
      <c r="P57" s="98">
        <v>3000</v>
      </c>
      <c r="Q57" s="99">
        <f>Q58</f>
        <v>0</v>
      </c>
      <c r="R57" s="99">
        <f t="shared" ref="R57:S57" si="171">R58</f>
        <v>0</v>
      </c>
      <c r="S57" s="99">
        <f t="shared" si="171"/>
        <v>0</v>
      </c>
      <c r="T57" s="99">
        <f t="shared" ref="T57" si="172">T58</f>
        <v>0</v>
      </c>
      <c r="V57" s="97" t="s">
        <v>48</v>
      </c>
      <c r="W57" s="98">
        <v>3000</v>
      </c>
      <c r="X57" s="99">
        <f>X58</f>
        <v>0</v>
      </c>
      <c r="Y57" s="99">
        <f t="shared" ref="Y57:Z57" si="173">Y58</f>
        <v>0</v>
      </c>
      <c r="Z57" s="99">
        <f t="shared" si="173"/>
        <v>0</v>
      </c>
      <c r="AA57" s="99">
        <f t="shared" ref="AA57" si="174">AA58</f>
        <v>0</v>
      </c>
      <c r="AC57" s="97" t="s">
        <v>48</v>
      </c>
      <c r="AD57" s="98">
        <v>3000</v>
      </c>
      <c r="AE57" s="99">
        <f>AE58</f>
        <v>0</v>
      </c>
      <c r="AF57" s="99">
        <f t="shared" ref="AF57:AG57" si="175">AF58</f>
        <v>0</v>
      </c>
      <c r="AG57" s="99">
        <f t="shared" si="175"/>
        <v>0</v>
      </c>
      <c r="AH57" s="99">
        <f t="shared" ref="AH57" si="176">AH58</f>
        <v>0</v>
      </c>
      <c r="AJ57" s="97" t="s">
        <v>48</v>
      </c>
      <c r="AK57" s="98">
        <v>3000</v>
      </c>
      <c r="AL57" s="99">
        <f>AL58</f>
        <v>0</v>
      </c>
      <c r="AM57" s="99">
        <f t="shared" ref="AM57:AN57" si="177">AM58</f>
        <v>0</v>
      </c>
      <c r="AN57" s="99">
        <f t="shared" si="177"/>
        <v>0</v>
      </c>
      <c r="AO57" s="99">
        <f t="shared" ref="AO57" si="178">AO58</f>
        <v>0</v>
      </c>
      <c r="AQ57" s="97" t="s">
        <v>48</v>
      </c>
      <c r="AR57" s="98">
        <v>3000</v>
      </c>
      <c r="AS57" s="99">
        <f>AS58</f>
        <v>0</v>
      </c>
      <c r="AT57" s="99">
        <f t="shared" ref="AT57:AU57" si="179">AT58</f>
        <v>0</v>
      </c>
      <c r="AU57" s="99">
        <f t="shared" si="179"/>
        <v>0</v>
      </c>
      <c r="AV57" s="99">
        <f t="shared" ref="AV57" si="180">AV58</f>
        <v>0</v>
      </c>
      <c r="AX57" s="97" t="s">
        <v>48</v>
      </c>
      <c r="AY57" s="98">
        <v>3000</v>
      </c>
      <c r="AZ57" s="99">
        <f>AZ58</f>
        <v>0</v>
      </c>
      <c r="BA57" s="99">
        <f t="shared" ref="BA57:BB57" si="181">BA58</f>
        <v>0</v>
      </c>
      <c r="BB57" s="99">
        <f t="shared" si="181"/>
        <v>0</v>
      </c>
      <c r="BC57" s="99">
        <f t="shared" ref="BC57" si="182">BC58</f>
        <v>0</v>
      </c>
      <c r="BE57" s="97" t="s">
        <v>48</v>
      </c>
      <c r="BF57" s="98">
        <v>3000</v>
      </c>
      <c r="BG57" s="99">
        <f>BG58</f>
        <v>0</v>
      </c>
      <c r="BH57" s="99">
        <f t="shared" ref="BH57:BI57" si="183">BH58</f>
        <v>0</v>
      </c>
      <c r="BI57" s="99">
        <f t="shared" si="183"/>
        <v>0</v>
      </c>
      <c r="BJ57" s="99">
        <f t="shared" ref="BJ57" si="184">BJ58</f>
        <v>0</v>
      </c>
      <c r="BL57" s="97" t="s">
        <v>48</v>
      </c>
      <c r="BM57" s="98">
        <v>3000</v>
      </c>
      <c r="BN57" s="99">
        <f>BN58</f>
        <v>0</v>
      </c>
      <c r="BO57" s="99">
        <f t="shared" ref="BO57:BP57" si="185">BO58</f>
        <v>0</v>
      </c>
      <c r="BP57" s="99">
        <f t="shared" si="185"/>
        <v>0</v>
      </c>
      <c r="BQ57" s="99">
        <f t="shared" ref="BQ57" si="186">BQ58</f>
        <v>0</v>
      </c>
      <c r="BS57" s="97" t="s">
        <v>48</v>
      </c>
      <c r="BT57" s="98">
        <v>3000</v>
      </c>
      <c r="BU57" s="99">
        <f>BU58</f>
        <v>0</v>
      </c>
      <c r="BV57" s="99">
        <f t="shared" ref="BV57:BW57" si="187">BV58</f>
        <v>0</v>
      </c>
      <c r="BW57" s="99">
        <f t="shared" si="187"/>
        <v>0</v>
      </c>
      <c r="BX57" s="99">
        <f t="shared" ref="BX57" si="188">BX58</f>
        <v>0</v>
      </c>
      <c r="BZ57" s="97" t="s">
        <v>48</v>
      </c>
      <c r="CA57" s="98">
        <v>3000</v>
      </c>
      <c r="CB57" s="99">
        <f>CB58</f>
        <v>0</v>
      </c>
      <c r="CC57" s="99">
        <f t="shared" ref="CC57:CD57" si="189">CC58</f>
        <v>0</v>
      </c>
      <c r="CD57" s="99">
        <f t="shared" si="189"/>
        <v>0</v>
      </c>
      <c r="CE57" s="99">
        <f t="shared" ref="CE57" si="190">CE58</f>
        <v>0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191">SUM(D59:D64)</f>
        <v>0</v>
      </c>
      <c r="E58" s="61">
        <f t="shared" si="191"/>
        <v>0</v>
      </c>
      <c r="F58" s="47">
        <f t="shared" ref="F58" si="192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193">SUM(K59:K64)</f>
        <v>0</v>
      </c>
      <c r="L58" s="61">
        <f t="shared" si="193"/>
        <v>0</v>
      </c>
      <c r="M58" s="47">
        <f t="shared" ref="M58" si="194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195">SUM(R59:R64)</f>
        <v>0</v>
      </c>
      <c r="S58" s="61">
        <f t="shared" si="195"/>
        <v>0</v>
      </c>
      <c r="T58" s="47">
        <f t="shared" ref="T58" si="196">Q58+R58-S58</f>
        <v>0</v>
      </c>
      <c r="V58" s="29" t="s">
        <v>51</v>
      </c>
      <c r="W58" s="30">
        <v>3100</v>
      </c>
      <c r="X58" s="61">
        <f>SUM(X59:X64)</f>
        <v>0</v>
      </c>
      <c r="Y58" s="61">
        <f t="shared" ref="Y58:Z58" si="197">SUM(Y59:Y64)</f>
        <v>0</v>
      </c>
      <c r="Z58" s="61">
        <f t="shared" si="197"/>
        <v>0</v>
      </c>
      <c r="AA58" s="47">
        <f t="shared" ref="AA58" si="198">X58+Y58-Z58</f>
        <v>0</v>
      </c>
      <c r="AC58" s="29" t="s">
        <v>51</v>
      </c>
      <c r="AD58" s="30">
        <v>3100</v>
      </c>
      <c r="AE58" s="61">
        <f>SUM(AE59:AE64)</f>
        <v>0</v>
      </c>
      <c r="AF58" s="61">
        <f t="shared" ref="AF58:AG58" si="199">SUM(AF59:AF64)</f>
        <v>0</v>
      </c>
      <c r="AG58" s="61">
        <f t="shared" si="199"/>
        <v>0</v>
      </c>
      <c r="AH58" s="47">
        <f t="shared" ref="AH58" si="200">AE58+AF58-AG58</f>
        <v>0</v>
      </c>
      <c r="AJ58" s="29" t="s">
        <v>51</v>
      </c>
      <c r="AK58" s="30">
        <v>3100</v>
      </c>
      <c r="AL58" s="61">
        <f>SUM(AL59:AL64)</f>
        <v>0</v>
      </c>
      <c r="AM58" s="61">
        <f t="shared" ref="AM58:AN58" si="201">SUM(AM59:AM64)</f>
        <v>0</v>
      </c>
      <c r="AN58" s="61">
        <f t="shared" si="201"/>
        <v>0</v>
      </c>
      <c r="AO58" s="47">
        <f t="shared" ref="AO58" si="202">AL58+AM58-AN58</f>
        <v>0</v>
      </c>
      <c r="AQ58" s="29" t="s">
        <v>51</v>
      </c>
      <c r="AR58" s="30">
        <v>3100</v>
      </c>
      <c r="AS58" s="61">
        <f>SUM(AS59:AS64)</f>
        <v>0</v>
      </c>
      <c r="AT58" s="61">
        <f t="shared" ref="AT58:AU58" si="203">SUM(AT59:AT64)</f>
        <v>0</v>
      </c>
      <c r="AU58" s="61">
        <f t="shared" si="203"/>
        <v>0</v>
      </c>
      <c r="AV58" s="47">
        <f t="shared" ref="AV58" si="204">AS58+AT58-AU58</f>
        <v>0</v>
      </c>
      <c r="AX58" s="29" t="s">
        <v>51</v>
      </c>
      <c r="AY58" s="30">
        <v>3100</v>
      </c>
      <c r="AZ58" s="61">
        <f>SUM(AZ59:AZ64)</f>
        <v>0</v>
      </c>
      <c r="BA58" s="61">
        <f t="shared" ref="BA58:BB58" si="205">SUM(BA59:BA64)</f>
        <v>0</v>
      </c>
      <c r="BB58" s="61">
        <f t="shared" si="205"/>
        <v>0</v>
      </c>
      <c r="BC58" s="47">
        <f t="shared" ref="BC58" si="206">AZ58+BA58-BB58</f>
        <v>0</v>
      </c>
      <c r="BE58" s="29" t="s">
        <v>51</v>
      </c>
      <c r="BF58" s="30">
        <v>3100</v>
      </c>
      <c r="BG58" s="61">
        <f>SUM(BG59:BG64)</f>
        <v>0</v>
      </c>
      <c r="BH58" s="61">
        <f t="shared" ref="BH58:BI58" si="207">SUM(BH59:BH64)</f>
        <v>0</v>
      </c>
      <c r="BI58" s="61">
        <f t="shared" si="207"/>
        <v>0</v>
      </c>
      <c r="BJ58" s="47">
        <f t="shared" ref="BJ58" si="208">BG58+BH58-BI58</f>
        <v>0</v>
      </c>
      <c r="BL58" s="29" t="s">
        <v>51</v>
      </c>
      <c r="BM58" s="30">
        <v>3100</v>
      </c>
      <c r="BN58" s="61">
        <f>SUM(BN59:BN64)</f>
        <v>0</v>
      </c>
      <c r="BO58" s="61">
        <f t="shared" ref="BO58:BP58" si="209">SUM(BO59:BO64)</f>
        <v>0</v>
      </c>
      <c r="BP58" s="61">
        <f t="shared" si="209"/>
        <v>0</v>
      </c>
      <c r="BQ58" s="47">
        <f t="shared" ref="BQ58" si="210">BN58+BO58-BP58</f>
        <v>0</v>
      </c>
      <c r="BS58" s="29" t="s">
        <v>51</v>
      </c>
      <c r="BT58" s="30">
        <v>3100</v>
      </c>
      <c r="BU58" s="61">
        <f>SUM(BU59:BU64)</f>
        <v>0</v>
      </c>
      <c r="BV58" s="61">
        <f t="shared" ref="BV58:BW58" si="211">SUM(BV59:BV64)</f>
        <v>0</v>
      </c>
      <c r="BW58" s="61">
        <f t="shared" si="211"/>
        <v>0</v>
      </c>
      <c r="BX58" s="47">
        <f t="shared" ref="BX58" si="212">BU58+BV58-BW58</f>
        <v>0</v>
      </c>
      <c r="BZ58" s="29" t="s">
        <v>51</v>
      </c>
      <c r="CA58" s="30">
        <v>3100</v>
      </c>
      <c r="CB58" s="61">
        <f>SUM(CB59:CB64)</f>
        <v>0</v>
      </c>
      <c r="CC58" s="61">
        <f t="shared" ref="CC58:CD58" si="213">SUM(CC59:CC64)</f>
        <v>0</v>
      </c>
      <c r="CD58" s="61">
        <f t="shared" si="213"/>
        <v>0</v>
      </c>
      <c r="CE58" s="47">
        <f t="shared" ref="CE58" si="214">CB58+CC58-CD58</f>
        <v>0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43"/>
        <v>0</v>
      </c>
      <c r="H59" s="21" t="s">
        <v>52</v>
      </c>
      <c r="I59" s="16">
        <v>3110</v>
      </c>
      <c r="J59" s="50">
        <f t="shared" si="60"/>
        <v>0</v>
      </c>
      <c r="K59" s="50"/>
      <c r="L59" s="50"/>
      <c r="M59" s="45">
        <f t="shared" si="144"/>
        <v>0</v>
      </c>
      <c r="O59" s="21" t="s">
        <v>52</v>
      </c>
      <c r="P59" s="16">
        <v>3110</v>
      </c>
      <c r="Q59" s="50">
        <f t="shared" si="61"/>
        <v>0</v>
      </c>
      <c r="R59" s="50"/>
      <c r="S59" s="50"/>
      <c r="T59" s="45">
        <f t="shared" si="145"/>
        <v>0</v>
      </c>
      <c r="U59" s="28"/>
      <c r="V59" s="21" t="s">
        <v>52</v>
      </c>
      <c r="W59" s="16">
        <v>3110</v>
      </c>
      <c r="X59" s="50">
        <f t="shared" si="62"/>
        <v>0</v>
      </c>
      <c r="Y59" s="50"/>
      <c r="Z59" s="50"/>
      <c r="AA59" s="45">
        <f t="shared" si="146"/>
        <v>0</v>
      </c>
      <c r="AC59" s="21" t="s">
        <v>52</v>
      </c>
      <c r="AD59" s="16">
        <v>3110</v>
      </c>
      <c r="AE59" s="50">
        <f t="shared" si="63"/>
        <v>0</v>
      </c>
      <c r="AF59" s="50"/>
      <c r="AG59" s="50"/>
      <c r="AH59" s="45">
        <f t="shared" si="147"/>
        <v>0</v>
      </c>
      <c r="AJ59" s="21" t="s">
        <v>52</v>
      </c>
      <c r="AK59" s="16">
        <v>3110</v>
      </c>
      <c r="AL59" s="50">
        <f t="shared" si="64"/>
        <v>0</v>
      </c>
      <c r="AM59" s="50"/>
      <c r="AN59" s="50"/>
      <c r="AO59" s="45">
        <f t="shared" si="148"/>
        <v>0</v>
      </c>
      <c r="AQ59" s="21" t="s">
        <v>52</v>
      </c>
      <c r="AR59" s="16">
        <v>3110</v>
      </c>
      <c r="AS59" s="50">
        <f t="shared" si="65"/>
        <v>0</v>
      </c>
      <c r="AT59" s="50"/>
      <c r="AU59" s="50"/>
      <c r="AV59" s="45">
        <f t="shared" si="149"/>
        <v>0</v>
      </c>
      <c r="AX59" s="21" t="s">
        <v>52</v>
      </c>
      <c r="AY59" s="16">
        <v>3110</v>
      </c>
      <c r="AZ59" s="50">
        <f t="shared" si="66"/>
        <v>0</v>
      </c>
      <c r="BA59" s="50"/>
      <c r="BB59" s="50"/>
      <c r="BC59" s="45">
        <f t="shared" si="150"/>
        <v>0</v>
      </c>
      <c r="BE59" s="21" t="s">
        <v>52</v>
      </c>
      <c r="BF59" s="16">
        <v>3110</v>
      </c>
      <c r="BG59" s="50">
        <f t="shared" si="67"/>
        <v>0</v>
      </c>
      <c r="BH59" s="50"/>
      <c r="BI59" s="50"/>
      <c r="BJ59" s="45">
        <f t="shared" si="151"/>
        <v>0</v>
      </c>
      <c r="BL59" s="21" t="s">
        <v>52</v>
      </c>
      <c r="BM59" s="16">
        <v>3110</v>
      </c>
      <c r="BN59" s="50">
        <f t="shared" si="68"/>
        <v>0</v>
      </c>
      <c r="BO59" s="50"/>
      <c r="BP59" s="50"/>
      <c r="BQ59" s="45">
        <f t="shared" si="152"/>
        <v>0</v>
      </c>
      <c r="BS59" s="21" t="s">
        <v>52</v>
      </c>
      <c r="BT59" s="16">
        <v>3110</v>
      </c>
      <c r="BU59" s="50">
        <f t="shared" si="69"/>
        <v>0</v>
      </c>
      <c r="BV59" s="50"/>
      <c r="BW59" s="50"/>
      <c r="BX59" s="45">
        <f t="shared" si="153"/>
        <v>0</v>
      </c>
      <c r="BZ59" s="21" t="s">
        <v>52</v>
      </c>
      <c r="CA59" s="16">
        <v>3110</v>
      </c>
      <c r="CB59" s="50">
        <f t="shared" si="70"/>
        <v>0</v>
      </c>
      <c r="CC59" s="50"/>
      <c r="CD59" s="50"/>
      <c r="CE59" s="45">
        <f t="shared" si="154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43"/>
        <v>0</v>
      </c>
      <c r="H60" s="34" t="s">
        <v>143</v>
      </c>
      <c r="I60" s="16">
        <v>3110</v>
      </c>
      <c r="J60" s="41">
        <f t="shared" si="60"/>
        <v>0</v>
      </c>
      <c r="K60" s="50"/>
      <c r="L60" s="50"/>
      <c r="M60" s="45">
        <f t="shared" si="144"/>
        <v>0</v>
      </c>
      <c r="O60" s="34" t="s">
        <v>143</v>
      </c>
      <c r="P60" s="16">
        <v>3110</v>
      </c>
      <c r="Q60" s="41">
        <f t="shared" si="61"/>
        <v>0</v>
      </c>
      <c r="R60" s="50"/>
      <c r="S60" s="50"/>
      <c r="T60" s="45">
        <f t="shared" si="145"/>
        <v>0</v>
      </c>
      <c r="V60" s="34" t="s">
        <v>143</v>
      </c>
      <c r="W60" s="16">
        <v>3110</v>
      </c>
      <c r="X60" s="41">
        <f t="shared" si="62"/>
        <v>0</v>
      </c>
      <c r="Y60" s="50"/>
      <c r="Z60" s="50"/>
      <c r="AA60" s="45">
        <f t="shared" si="146"/>
        <v>0</v>
      </c>
      <c r="AC60" s="34" t="s">
        <v>143</v>
      </c>
      <c r="AD60" s="16">
        <v>3110</v>
      </c>
      <c r="AE60" s="41">
        <f t="shared" si="63"/>
        <v>0</v>
      </c>
      <c r="AF60" s="50"/>
      <c r="AG60" s="50"/>
      <c r="AH60" s="45">
        <f t="shared" si="147"/>
        <v>0</v>
      </c>
      <c r="AJ60" s="34" t="s">
        <v>143</v>
      </c>
      <c r="AK60" s="16">
        <v>3110</v>
      </c>
      <c r="AL60" s="41">
        <f t="shared" si="64"/>
        <v>0</v>
      </c>
      <c r="AM60" s="50"/>
      <c r="AN60" s="50"/>
      <c r="AO60" s="45">
        <f t="shared" si="148"/>
        <v>0</v>
      </c>
      <c r="AQ60" s="34" t="s">
        <v>143</v>
      </c>
      <c r="AR60" s="16">
        <v>3110</v>
      </c>
      <c r="AS60" s="41">
        <f t="shared" si="65"/>
        <v>0</v>
      </c>
      <c r="AT60" s="50"/>
      <c r="AU60" s="50"/>
      <c r="AV60" s="45">
        <f t="shared" si="149"/>
        <v>0</v>
      </c>
      <c r="AX60" s="34" t="s">
        <v>143</v>
      </c>
      <c r="AY60" s="16">
        <v>3110</v>
      </c>
      <c r="AZ60" s="41">
        <f t="shared" si="66"/>
        <v>0</v>
      </c>
      <c r="BA60" s="50"/>
      <c r="BB60" s="50"/>
      <c r="BC60" s="45">
        <f t="shared" si="150"/>
        <v>0</v>
      </c>
      <c r="BE60" s="34" t="s">
        <v>143</v>
      </c>
      <c r="BF60" s="16">
        <v>3110</v>
      </c>
      <c r="BG60" s="41">
        <f t="shared" si="67"/>
        <v>0</v>
      </c>
      <c r="BH60" s="50"/>
      <c r="BI60" s="50"/>
      <c r="BJ60" s="45">
        <f t="shared" si="151"/>
        <v>0</v>
      </c>
      <c r="BL60" s="34" t="s">
        <v>143</v>
      </c>
      <c r="BM60" s="16">
        <v>3110</v>
      </c>
      <c r="BN60" s="41">
        <f t="shared" si="68"/>
        <v>0</v>
      </c>
      <c r="BO60" s="50"/>
      <c r="BP60" s="50"/>
      <c r="BQ60" s="45">
        <f t="shared" si="152"/>
        <v>0</v>
      </c>
      <c r="BS60" s="34" t="s">
        <v>143</v>
      </c>
      <c r="BT60" s="16">
        <v>3110</v>
      </c>
      <c r="BU60" s="41">
        <f t="shared" si="69"/>
        <v>0</v>
      </c>
      <c r="BV60" s="50"/>
      <c r="BW60" s="50"/>
      <c r="BX60" s="45">
        <f t="shared" si="153"/>
        <v>0</v>
      </c>
      <c r="BZ60" s="34" t="s">
        <v>143</v>
      </c>
      <c r="CA60" s="16">
        <v>3110</v>
      </c>
      <c r="CB60" s="41">
        <f t="shared" si="70"/>
        <v>0</v>
      </c>
      <c r="CC60" s="50"/>
      <c r="CD60" s="50"/>
      <c r="CE60" s="45">
        <f t="shared" si="154"/>
        <v>0</v>
      </c>
    </row>
    <row r="61" spans="1:83" s="88" customFormat="1" ht="15.75" customHeight="1" thickBot="1">
      <c r="A61" s="34" t="s">
        <v>144</v>
      </c>
      <c r="B61" s="16">
        <v>3110</v>
      </c>
      <c r="C61" s="50"/>
      <c r="D61" s="50"/>
      <c r="E61" s="50"/>
      <c r="F61" s="45">
        <f t="shared" si="143"/>
        <v>0</v>
      </c>
      <c r="H61" s="34" t="s">
        <v>144</v>
      </c>
      <c r="I61" s="16">
        <v>3110</v>
      </c>
      <c r="J61" s="41">
        <f t="shared" si="60"/>
        <v>0</v>
      </c>
      <c r="K61" s="50"/>
      <c r="L61" s="50"/>
      <c r="M61" s="45">
        <f t="shared" si="144"/>
        <v>0</v>
      </c>
      <c r="O61" s="34" t="s">
        <v>144</v>
      </c>
      <c r="P61" s="16">
        <v>3110</v>
      </c>
      <c r="Q61" s="41">
        <f t="shared" si="61"/>
        <v>0</v>
      </c>
      <c r="R61" s="50"/>
      <c r="S61" s="50"/>
      <c r="T61" s="45">
        <f t="shared" si="145"/>
        <v>0</v>
      </c>
      <c r="V61" s="34" t="s">
        <v>144</v>
      </c>
      <c r="W61" s="16">
        <v>3110</v>
      </c>
      <c r="X61" s="41">
        <f t="shared" si="62"/>
        <v>0</v>
      </c>
      <c r="Y61" s="50"/>
      <c r="Z61" s="50"/>
      <c r="AA61" s="45">
        <f t="shared" si="146"/>
        <v>0</v>
      </c>
      <c r="AC61" s="34" t="s">
        <v>144</v>
      </c>
      <c r="AD61" s="16">
        <v>3110</v>
      </c>
      <c r="AE61" s="41">
        <f t="shared" si="63"/>
        <v>0</v>
      </c>
      <c r="AF61" s="50"/>
      <c r="AG61" s="50"/>
      <c r="AH61" s="45">
        <f t="shared" si="147"/>
        <v>0</v>
      </c>
      <c r="AJ61" s="34" t="s">
        <v>144</v>
      </c>
      <c r="AK61" s="16">
        <v>3110</v>
      </c>
      <c r="AL61" s="41">
        <f t="shared" si="64"/>
        <v>0</v>
      </c>
      <c r="AM61" s="50"/>
      <c r="AN61" s="50"/>
      <c r="AO61" s="45">
        <f t="shared" si="148"/>
        <v>0</v>
      </c>
      <c r="AQ61" s="34" t="s">
        <v>144</v>
      </c>
      <c r="AR61" s="16">
        <v>3110</v>
      </c>
      <c r="AS61" s="41">
        <f t="shared" si="65"/>
        <v>0</v>
      </c>
      <c r="AT61" s="50"/>
      <c r="AU61" s="50"/>
      <c r="AV61" s="45">
        <f t="shared" si="149"/>
        <v>0</v>
      </c>
      <c r="AX61" s="34" t="s">
        <v>144</v>
      </c>
      <c r="AY61" s="16">
        <v>3110</v>
      </c>
      <c r="AZ61" s="41">
        <f t="shared" si="66"/>
        <v>0</v>
      </c>
      <c r="BA61" s="50"/>
      <c r="BB61" s="50"/>
      <c r="BC61" s="45">
        <f t="shared" si="150"/>
        <v>0</v>
      </c>
      <c r="BE61" s="34" t="s">
        <v>144</v>
      </c>
      <c r="BF61" s="16">
        <v>3110</v>
      </c>
      <c r="BG61" s="41">
        <f t="shared" si="67"/>
        <v>0</v>
      </c>
      <c r="BH61" s="50"/>
      <c r="BI61" s="50"/>
      <c r="BJ61" s="45">
        <f t="shared" si="151"/>
        <v>0</v>
      </c>
      <c r="BL61" s="34" t="s">
        <v>144</v>
      </c>
      <c r="BM61" s="16">
        <v>3110</v>
      </c>
      <c r="BN61" s="41">
        <f t="shared" si="68"/>
        <v>0</v>
      </c>
      <c r="BO61" s="50"/>
      <c r="BP61" s="50"/>
      <c r="BQ61" s="45">
        <f t="shared" si="152"/>
        <v>0</v>
      </c>
      <c r="BS61" s="34" t="s">
        <v>144</v>
      </c>
      <c r="BT61" s="16">
        <v>3110</v>
      </c>
      <c r="BU61" s="41">
        <f t="shared" si="69"/>
        <v>0</v>
      </c>
      <c r="BV61" s="50"/>
      <c r="BW61" s="50"/>
      <c r="BX61" s="45">
        <f t="shared" si="153"/>
        <v>0</v>
      </c>
      <c r="BZ61" s="34" t="s">
        <v>144</v>
      </c>
      <c r="CA61" s="16">
        <v>3110</v>
      </c>
      <c r="CB61" s="41">
        <f t="shared" si="70"/>
        <v>0</v>
      </c>
      <c r="CC61" s="50"/>
      <c r="CD61" s="50"/>
      <c r="CE61" s="45">
        <f t="shared" si="154"/>
        <v>0</v>
      </c>
    </row>
    <row r="62" spans="1:83" s="88" customFormat="1" ht="15.75" customHeight="1" thickBot="1">
      <c r="A62" s="34" t="s">
        <v>145</v>
      </c>
      <c r="B62" s="16">
        <v>3110</v>
      </c>
      <c r="C62" s="50"/>
      <c r="D62" s="50"/>
      <c r="E62" s="50"/>
      <c r="F62" s="45">
        <f t="shared" si="143"/>
        <v>0</v>
      </c>
      <c r="H62" s="34" t="s">
        <v>145</v>
      </c>
      <c r="I62" s="16">
        <v>3110</v>
      </c>
      <c r="J62" s="41">
        <f t="shared" si="60"/>
        <v>0</v>
      </c>
      <c r="K62" s="50"/>
      <c r="L62" s="50"/>
      <c r="M62" s="45">
        <f t="shared" si="144"/>
        <v>0</v>
      </c>
      <c r="O62" s="34" t="s">
        <v>145</v>
      </c>
      <c r="P62" s="16">
        <v>3110</v>
      </c>
      <c r="Q62" s="41">
        <f t="shared" si="61"/>
        <v>0</v>
      </c>
      <c r="R62" s="50"/>
      <c r="S62" s="50"/>
      <c r="T62" s="45">
        <f t="shared" si="145"/>
        <v>0</v>
      </c>
      <c r="V62" s="34" t="s">
        <v>145</v>
      </c>
      <c r="W62" s="16">
        <v>3110</v>
      </c>
      <c r="X62" s="41">
        <f t="shared" si="62"/>
        <v>0</v>
      </c>
      <c r="Y62" s="50"/>
      <c r="Z62" s="50"/>
      <c r="AA62" s="45">
        <f t="shared" si="146"/>
        <v>0</v>
      </c>
      <c r="AC62" s="34" t="s">
        <v>145</v>
      </c>
      <c r="AD62" s="16">
        <v>3110</v>
      </c>
      <c r="AE62" s="41">
        <f t="shared" si="63"/>
        <v>0</v>
      </c>
      <c r="AF62" s="50"/>
      <c r="AG62" s="50"/>
      <c r="AH62" s="45">
        <f t="shared" si="147"/>
        <v>0</v>
      </c>
      <c r="AJ62" s="34" t="s">
        <v>145</v>
      </c>
      <c r="AK62" s="16">
        <v>3110</v>
      </c>
      <c r="AL62" s="41">
        <f t="shared" si="64"/>
        <v>0</v>
      </c>
      <c r="AM62" s="50"/>
      <c r="AN62" s="50"/>
      <c r="AO62" s="45">
        <f t="shared" si="148"/>
        <v>0</v>
      </c>
      <c r="AQ62" s="34" t="s">
        <v>145</v>
      </c>
      <c r="AR62" s="16">
        <v>3110</v>
      </c>
      <c r="AS62" s="41">
        <f t="shared" si="65"/>
        <v>0</v>
      </c>
      <c r="AT62" s="50"/>
      <c r="AU62" s="50"/>
      <c r="AV62" s="45">
        <f t="shared" si="149"/>
        <v>0</v>
      </c>
      <c r="AX62" s="34" t="s">
        <v>145</v>
      </c>
      <c r="AY62" s="16">
        <v>3110</v>
      </c>
      <c r="AZ62" s="41">
        <f t="shared" si="66"/>
        <v>0</v>
      </c>
      <c r="BA62" s="50"/>
      <c r="BB62" s="50"/>
      <c r="BC62" s="45">
        <f t="shared" si="150"/>
        <v>0</v>
      </c>
      <c r="BE62" s="34" t="s">
        <v>145</v>
      </c>
      <c r="BF62" s="16">
        <v>3110</v>
      </c>
      <c r="BG62" s="41">
        <f t="shared" si="67"/>
        <v>0</v>
      </c>
      <c r="BH62" s="50"/>
      <c r="BI62" s="50"/>
      <c r="BJ62" s="45">
        <f t="shared" si="151"/>
        <v>0</v>
      </c>
      <c r="BL62" s="34" t="s">
        <v>145</v>
      </c>
      <c r="BM62" s="16">
        <v>3110</v>
      </c>
      <c r="BN62" s="41">
        <f t="shared" si="68"/>
        <v>0</v>
      </c>
      <c r="BO62" s="50"/>
      <c r="BP62" s="50"/>
      <c r="BQ62" s="45">
        <f t="shared" si="152"/>
        <v>0</v>
      </c>
      <c r="BS62" s="34" t="s">
        <v>145</v>
      </c>
      <c r="BT62" s="16">
        <v>3110</v>
      </c>
      <c r="BU62" s="41">
        <f t="shared" si="69"/>
        <v>0</v>
      </c>
      <c r="BV62" s="50"/>
      <c r="BW62" s="50"/>
      <c r="BX62" s="45">
        <f t="shared" si="153"/>
        <v>0</v>
      </c>
      <c r="BZ62" s="34" t="s">
        <v>145</v>
      </c>
      <c r="CA62" s="16">
        <v>3110</v>
      </c>
      <c r="CB62" s="41">
        <f t="shared" si="70"/>
        <v>0</v>
      </c>
      <c r="CC62" s="50"/>
      <c r="CD62" s="50"/>
      <c r="CE62" s="45">
        <f t="shared" si="154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43"/>
        <v>0</v>
      </c>
      <c r="H63" s="21" t="s">
        <v>53</v>
      </c>
      <c r="I63" s="16">
        <v>3120</v>
      </c>
      <c r="J63" s="50">
        <f t="shared" si="60"/>
        <v>0</v>
      </c>
      <c r="K63" s="50"/>
      <c r="L63" s="50"/>
      <c r="M63" s="45">
        <f t="shared" si="144"/>
        <v>0</v>
      </c>
      <c r="O63" s="21" t="s">
        <v>53</v>
      </c>
      <c r="P63" s="16">
        <v>3120</v>
      </c>
      <c r="Q63" s="50">
        <f t="shared" si="61"/>
        <v>0</v>
      </c>
      <c r="R63" s="50"/>
      <c r="S63" s="50"/>
      <c r="T63" s="45">
        <f t="shared" si="145"/>
        <v>0</v>
      </c>
      <c r="U63" s="28"/>
      <c r="V63" s="21" t="s">
        <v>53</v>
      </c>
      <c r="W63" s="16">
        <v>3120</v>
      </c>
      <c r="X63" s="50">
        <f t="shared" si="62"/>
        <v>0</v>
      </c>
      <c r="Y63" s="50"/>
      <c r="Z63" s="50"/>
      <c r="AA63" s="45">
        <f t="shared" si="146"/>
        <v>0</v>
      </c>
      <c r="AC63" s="21" t="s">
        <v>53</v>
      </c>
      <c r="AD63" s="16">
        <v>3120</v>
      </c>
      <c r="AE63" s="50">
        <f t="shared" si="63"/>
        <v>0</v>
      </c>
      <c r="AF63" s="50"/>
      <c r="AG63" s="50"/>
      <c r="AH63" s="45">
        <f t="shared" si="147"/>
        <v>0</v>
      </c>
      <c r="AJ63" s="21" t="s">
        <v>53</v>
      </c>
      <c r="AK63" s="16">
        <v>3120</v>
      </c>
      <c r="AL63" s="50">
        <f t="shared" si="64"/>
        <v>0</v>
      </c>
      <c r="AM63" s="50"/>
      <c r="AN63" s="50"/>
      <c r="AO63" s="45">
        <f t="shared" si="148"/>
        <v>0</v>
      </c>
      <c r="AQ63" s="21" t="s">
        <v>53</v>
      </c>
      <c r="AR63" s="16">
        <v>3120</v>
      </c>
      <c r="AS63" s="50">
        <f t="shared" si="65"/>
        <v>0</v>
      </c>
      <c r="AT63" s="50"/>
      <c r="AU63" s="50"/>
      <c r="AV63" s="45">
        <f t="shared" si="149"/>
        <v>0</v>
      </c>
      <c r="AX63" s="21" t="s">
        <v>53</v>
      </c>
      <c r="AY63" s="16">
        <v>3120</v>
      </c>
      <c r="AZ63" s="50">
        <f t="shared" si="66"/>
        <v>0</v>
      </c>
      <c r="BA63" s="50"/>
      <c r="BB63" s="50"/>
      <c r="BC63" s="45">
        <f t="shared" si="150"/>
        <v>0</v>
      </c>
      <c r="BE63" s="21" t="s">
        <v>53</v>
      </c>
      <c r="BF63" s="16">
        <v>3120</v>
      </c>
      <c r="BG63" s="50">
        <f t="shared" si="67"/>
        <v>0</v>
      </c>
      <c r="BH63" s="50"/>
      <c r="BI63" s="50"/>
      <c r="BJ63" s="45">
        <f t="shared" si="151"/>
        <v>0</v>
      </c>
      <c r="BL63" s="21" t="s">
        <v>53</v>
      </c>
      <c r="BM63" s="16">
        <v>3120</v>
      </c>
      <c r="BN63" s="50">
        <f t="shared" si="68"/>
        <v>0</v>
      </c>
      <c r="BO63" s="50"/>
      <c r="BP63" s="50"/>
      <c r="BQ63" s="45">
        <f t="shared" si="152"/>
        <v>0</v>
      </c>
      <c r="BS63" s="21" t="s">
        <v>53</v>
      </c>
      <c r="BT63" s="16">
        <v>3120</v>
      </c>
      <c r="BU63" s="50">
        <f t="shared" si="69"/>
        <v>0</v>
      </c>
      <c r="BV63" s="50"/>
      <c r="BW63" s="50"/>
      <c r="BX63" s="45">
        <f t="shared" si="153"/>
        <v>0</v>
      </c>
      <c r="BZ63" s="21" t="s">
        <v>53</v>
      </c>
      <c r="CA63" s="16">
        <v>3120</v>
      </c>
      <c r="CB63" s="50">
        <f t="shared" si="70"/>
        <v>0</v>
      </c>
      <c r="CC63" s="50"/>
      <c r="CD63" s="50"/>
      <c r="CE63" s="45">
        <f t="shared" si="154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43"/>
        <v>0</v>
      </c>
      <c r="H64" s="21" t="s">
        <v>54</v>
      </c>
      <c r="I64" s="16">
        <v>3130</v>
      </c>
      <c r="J64" s="50">
        <f t="shared" si="60"/>
        <v>0</v>
      </c>
      <c r="K64" s="50"/>
      <c r="L64" s="50"/>
      <c r="M64" s="45">
        <f t="shared" si="144"/>
        <v>0</v>
      </c>
      <c r="O64" s="21" t="s">
        <v>54</v>
      </c>
      <c r="P64" s="16">
        <v>3130</v>
      </c>
      <c r="Q64" s="50">
        <f t="shared" si="61"/>
        <v>0</v>
      </c>
      <c r="R64" s="50"/>
      <c r="S64" s="50"/>
      <c r="T64" s="45">
        <f t="shared" si="145"/>
        <v>0</v>
      </c>
      <c r="U64" s="28"/>
      <c r="V64" s="21" t="s">
        <v>54</v>
      </c>
      <c r="W64" s="16">
        <v>3130</v>
      </c>
      <c r="X64" s="50">
        <f t="shared" si="62"/>
        <v>0</v>
      </c>
      <c r="Y64" s="50"/>
      <c r="Z64" s="50"/>
      <c r="AA64" s="45">
        <f t="shared" si="146"/>
        <v>0</v>
      </c>
      <c r="AC64" s="21" t="s">
        <v>54</v>
      </c>
      <c r="AD64" s="16">
        <v>3130</v>
      </c>
      <c r="AE64" s="50">
        <f t="shared" si="63"/>
        <v>0</v>
      </c>
      <c r="AF64" s="50"/>
      <c r="AG64" s="50"/>
      <c r="AH64" s="45">
        <f t="shared" si="147"/>
        <v>0</v>
      </c>
      <c r="AJ64" s="21" t="s">
        <v>54</v>
      </c>
      <c r="AK64" s="16">
        <v>3130</v>
      </c>
      <c r="AL64" s="50">
        <f t="shared" si="64"/>
        <v>0</v>
      </c>
      <c r="AM64" s="50"/>
      <c r="AN64" s="50"/>
      <c r="AO64" s="45">
        <f t="shared" si="148"/>
        <v>0</v>
      </c>
      <c r="AQ64" s="21" t="s">
        <v>54</v>
      </c>
      <c r="AR64" s="16">
        <v>3130</v>
      </c>
      <c r="AS64" s="50">
        <f t="shared" si="65"/>
        <v>0</v>
      </c>
      <c r="AT64" s="50"/>
      <c r="AU64" s="50"/>
      <c r="AV64" s="45">
        <f t="shared" si="149"/>
        <v>0</v>
      </c>
      <c r="AX64" s="21" t="s">
        <v>54</v>
      </c>
      <c r="AY64" s="16">
        <v>3130</v>
      </c>
      <c r="AZ64" s="50">
        <f t="shared" si="66"/>
        <v>0</v>
      </c>
      <c r="BA64" s="50"/>
      <c r="BB64" s="50"/>
      <c r="BC64" s="45">
        <f t="shared" si="150"/>
        <v>0</v>
      </c>
      <c r="BE64" s="21" t="s">
        <v>54</v>
      </c>
      <c r="BF64" s="16">
        <v>3130</v>
      </c>
      <c r="BG64" s="50">
        <f t="shared" si="67"/>
        <v>0</v>
      </c>
      <c r="BH64" s="50"/>
      <c r="BI64" s="50"/>
      <c r="BJ64" s="45">
        <f t="shared" si="151"/>
        <v>0</v>
      </c>
      <c r="BL64" s="21" t="s">
        <v>54</v>
      </c>
      <c r="BM64" s="16">
        <v>3130</v>
      </c>
      <c r="BN64" s="50">
        <f t="shared" si="68"/>
        <v>0</v>
      </c>
      <c r="BO64" s="50"/>
      <c r="BP64" s="50"/>
      <c r="BQ64" s="45">
        <f t="shared" si="152"/>
        <v>0</v>
      </c>
      <c r="BS64" s="21" t="s">
        <v>54</v>
      </c>
      <c r="BT64" s="16">
        <v>3130</v>
      </c>
      <c r="BU64" s="50">
        <f t="shared" si="69"/>
        <v>0</v>
      </c>
      <c r="BV64" s="50"/>
      <c r="BW64" s="50"/>
      <c r="BX64" s="45">
        <f t="shared" si="153"/>
        <v>0</v>
      </c>
      <c r="BZ64" s="21" t="s">
        <v>54</v>
      </c>
      <c r="CA64" s="16">
        <v>3130</v>
      </c>
      <c r="CB64" s="50">
        <f t="shared" si="70"/>
        <v>0</v>
      </c>
      <c r="CC64" s="50"/>
      <c r="CD64" s="50"/>
      <c r="CE64" s="45">
        <f t="shared" si="154"/>
        <v>0</v>
      </c>
    </row>
    <row r="65" spans="1:21" s="27" customFormat="1" ht="15" customHeight="1">
      <c r="A65" s="18"/>
      <c r="H65"/>
      <c r="I65"/>
      <c r="J65"/>
      <c r="K65"/>
      <c r="L65"/>
      <c r="M65"/>
      <c r="N65"/>
    </row>
    <row r="66" spans="1:21" s="27" customFormat="1"/>
    <row r="67" spans="1:21" s="27" customFormat="1" ht="15.75" customHeight="1"/>
    <row r="68" spans="1:21" s="27" customFormat="1" ht="15.75" customHeight="1">
      <c r="U68" s="11"/>
    </row>
    <row r="69" spans="1:21" s="27" customFormat="1" ht="36" customHeight="1">
      <c r="U69" s="28"/>
    </row>
    <row r="70" spans="1:21" s="27" customFormat="1" ht="15.75" customHeight="1">
      <c r="U70" s="28"/>
    </row>
    <row r="71" spans="1:21" s="27" customFormat="1" ht="15.75" customHeight="1">
      <c r="U71" s="28"/>
    </row>
    <row r="72" spans="1:21" s="32" customFormat="1" ht="15.75" customHeight="1"/>
    <row r="73" spans="1:21" s="32" customFormat="1" ht="15.75" customHeight="1"/>
    <row r="74" spans="1:21" s="32" customFormat="1" ht="15.75" customHeight="1"/>
    <row r="75" spans="1:21" s="27" customFormat="1" ht="15.75" customHeight="1">
      <c r="U75" s="28"/>
    </row>
    <row r="76" spans="1:21" s="27" customFormat="1" ht="15.75" customHeight="1">
      <c r="U76" s="28"/>
    </row>
    <row r="77" spans="1:21" s="27" customFormat="1" ht="15.75" customHeight="1">
      <c r="U77" s="28"/>
    </row>
    <row r="78" spans="1:21" s="27" customFormat="1" ht="15.75" customHeight="1">
      <c r="U78" s="28"/>
    </row>
    <row r="79" spans="1:21" s="27" customFormat="1">
      <c r="U79" s="28"/>
    </row>
    <row r="80" spans="1:21" s="27" customFormat="1" ht="15.75" customHeight="1">
      <c r="U80" s="28"/>
    </row>
    <row r="81" spans="21:27" s="27" customFormat="1" ht="15.75" customHeigh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  <c r="V90"/>
      <c r="W90"/>
      <c r="X90"/>
      <c r="Y90"/>
      <c r="Z90"/>
      <c r="AA90"/>
    </row>
    <row r="91" spans="21:27" s="27" customFormat="1" ht="15.75" customHeight="1">
      <c r="U91" s="28"/>
      <c r="V91"/>
      <c r="W91"/>
      <c r="X91"/>
      <c r="Y91"/>
      <c r="Z91"/>
      <c r="AA91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</row>
    <row r="100" spans="21:27" s="27" customFormat="1" ht="25.5" customHeight="1">
      <c r="U100" s="28"/>
    </row>
    <row r="101" spans="21:27" s="27" customFormat="1" ht="15.75" customHeight="1">
      <c r="U101" s="28"/>
    </row>
    <row r="102" spans="21:27" ht="15.75" customHeight="1">
      <c r="U102" s="27"/>
    </row>
    <row r="103" spans="21:27" s="27" customFormat="1"/>
    <row r="104" spans="21:27" s="27" customFormat="1" ht="15.75" customHeight="1"/>
    <row r="105" spans="21:27" s="28" customFormat="1" ht="15.75" customHeight="1">
      <c r="U105" s="27"/>
    </row>
    <row r="106" spans="21:27" s="28" customFormat="1" ht="36" customHeight="1">
      <c r="U106" s="27"/>
    </row>
    <row r="107" spans="21:27" s="28" customFormat="1" ht="15.75" customHeight="1">
      <c r="U107" s="27"/>
    </row>
    <row r="108" spans="21:27" s="28" customFormat="1" ht="15.75" customHeight="1">
      <c r="U108" s="27"/>
    </row>
    <row r="109" spans="21:27" s="32" customFormat="1" ht="15.75" customHeight="1">
      <c r="U109" s="27"/>
    </row>
    <row r="110" spans="21:27" s="32" customFormat="1" ht="15.75" customHeight="1">
      <c r="U110" s="27"/>
    </row>
    <row r="111" spans="21:27" s="32" customFormat="1" ht="15.75" customHeight="1">
      <c r="U111" s="27"/>
    </row>
    <row r="112" spans="21:27" s="28" customFormat="1" ht="15.75" customHeight="1">
      <c r="U112" s="27"/>
    </row>
    <row r="113" spans="21:21" s="28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>
      <c r="U116" s="27"/>
    </row>
    <row r="117" spans="21:21" s="28" customFormat="1" ht="15.75" customHeight="1">
      <c r="U117" s="27"/>
    </row>
    <row r="118" spans="21:21" s="28" customFormat="1" ht="15.75" customHeigh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/>
    </row>
    <row r="127" spans="21:21" s="28" customFormat="1" ht="15.75" customHeight="1">
      <c r="U1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U132"/>
    </row>
    <row r="133" spans="15:21" s="28" customFormat="1" ht="15.75" customHeight="1">
      <c r="U133"/>
    </row>
    <row r="134" spans="15:21" s="28" customFormat="1" ht="15.75" customHeight="1">
      <c r="U134"/>
    </row>
    <row r="135" spans="15:21" s="28" customFormat="1" ht="15.75" customHeight="1"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25.5" customHeight="1">
      <c r="O137"/>
      <c r="P137"/>
      <c r="Q137"/>
      <c r="R137"/>
      <c r="S137"/>
      <c r="T137"/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7" customFormat="1" ht="15.75" customHeight="1">
      <c r="O139"/>
      <c r="P139"/>
      <c r="Q139"/>
      <c r="R139"/>
      <c r="S139"/>
      <c r="T139"/>
      <c r="U139"/>
    </row>
    <row r="140" spans="15:21" s="27" customFormat="1">
      <c r="O140"/>
      <c r="P140"/>
      <c r="Q140"/>
      <c r="R140"/>
      <c r="S140"/>
      <c r="T140"/>
      <c r="U140"/>
    </row>
    <row r="141" spans="15:21" s="27" customFormat="1" ht="15.75" customHeight="1">
      <c r="O141"/>
      <c r="P141"/>
      <c r="Q141"/>
      <c r="R141"/>
      <c r="S141"/>
      <c r="T141"/>
      <c r="U141"/>
    </row>
    <row r="142" spans="15:21" s="28" customFormat="1" ht="15.75" customHeight="1">
      <c r="O142"/>
      <c r="P142"/>
      <c r="Q142"/>
      <c r="R142"/>
      <c r="S142"/>
      <c r="T142"/>
      <c r="U142"/>
    </row>
    <row r="143" spans="15:21" s="28" customFormat="1" ht="36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8" customFormat="1" ht="15.75" customHeight="1">
      <c r="O145"/>
      <c r="P145"/>
      <c r="Q145"/>
      <c r="R145"/>
      <c r="S145"/>
      <c r="T145"/>
      <c r="U145"/>
    </row>
    <row r="146" spans="15:21" s="32" customFormat="1" ht="15.75" customHeight="1">
      <c r="O146"/>
      <c r="P146"/>
      <c r="Q146"/>
      <c r="R146"/>
      <c r="S146"/>
      <c r="T146"/>
      <c r="U146"/>
    </row>
    <row r="147" spans="15:21" s="32" customFormat="1" ht="15.75" customHeight="1">
      <c r="O147"/>
      <c r="P147"/>
      <c r="Q147"/>
      <c r="R147"/>
      <c r="S147"/>
      <c r="T147"/>
      <c r="U147"/>
    </row>
    <row r="148" spans="15:21" s="32" customFormat="1" ht="15.75" customHeight="1">
      <c r="O148"/>
      <c r="P148"/>
      <c r="Q148"/>
      <c r="R148"/>
      <c r="S148"/>
      <c r="T148"/>
      <c r="U148"/>
    </row>
    <row r="149" spans="15:21" s="28" customFormat="1" ht="15.75" customHeight="1">
      <c r="O149"/>
      <c r="P149"/>
      <c r="Q149"/>
      <c r="R149"/>
      <c r="S149"/>
      <c r="T149"/>
      <c r="U149"/>
    </row>
    <row r="150" spans="15:21" s="28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28" customFormat="1">
      <c r="O153"/>
      <c r="P153"/>
      <c r="Q153"/>
      <c r="R153"/>
      <c r="S153"/>
      <c r="T153"/>
      <c r="U153"/>
    </row>
    <row r="154" spans="15:21" s="28" customFormat="1" ht="15.75" customHeight="1">
      <c r="O154"/>
      <c r="P154"/>
      <c r="Q154"/>
      <c r="R154"/>
      <c r="S154"/>
      <c r="T154"/>
      <c r="U154"/>
    </row>
    <row r="155" spans="15:21" s="28" customFormat="1" ht="15.75" customHeigh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/>
    <row r="165" spans="15:21" s="28" customFormat="1" ht="15.75" customHeight="1"/>
    <row r="166" spans="15:21" s="28" customFormat="1" ht="15.75" customHeight="1"/>
    <row r="167" spans="15:21" s="28" customFormat="1" ht="15.75" customHeight="1"/>
    <row r="168" spans="15:21" s="28" customFormat="1" ht="15.75" customHeight="1"/>
    <row r="169" spans="15:21" s="28" customFormat="1" ht="15.75" customHeight="1"/>
    <row r="170" spans="15:21" s="28" customFormat="1" ht="15.75" customHeight="1"/>
    <row r="171" spans="15:21" s="28" customFormat="1" ht="15.75" customHeight="1"/>
    <row r="172" spans="15:21" s="28" customFormat="1" ht="15.75" customHeight="1"/>
    <row r="173" spans="15:21" s="28" customFormat="1" ht="15.75" customHeight="1"/>
    <row r="174" spans="15:21" s="28" customFormat="1" ht="25.5" customHeight="1"/>
    <row r="175" spans="15:21" s="28" customFormat="1" ht="15.75" customHeight="1"/>
    <row r="176" spans="15:21" s="27" customFormat="1" ht="15.75" customHeight="1"/>
    <row r="177" s="27" customFormat="1" ht="43.15" customHeight="1"/>
    <row r="178" s="27" customFormat="1" ht="20.25" customHeight="1"/>
    <row r="179" s="27" customFormat="1" ht="16.149999999999999" customHeight="1"/>
    <row r="180" s="27" customFormat="1" ht="48" customHeight="1"/>
    <row r="181" s="27" customFormat="1" ht="15.75" customHeight="1"/>
    <row r="182" s="27" customFormat="1" ht="15.75" customHeight="1"/>
    <row r="183" s="27" customFormat="1" ht="50.45" customHeight="1"/>
    <row r="184" s="27" customFormat="1" ht="15.75" customHeight="1"/>
    <row r="185" s="27" customFormat="1" ht="15.75" customHeight="1"/>
    <row r="186" s="27" customFormat="1" ht="44.45" customHeight="1"/>
    <row r="187" s="27" customFormat="1" ht="15.75" customHeight="1"/>
    <row r="188" s="27" customFormat="1" ht="15.75" customHeight="1"/>
    <row r="189" s="27" customFormat="1" ht="46.9" customHeight="1"/>
    <row r="190" s="27" customFormat="1" ht="15.75" customHeight="1"/>
    <row r="191" s="27" customFormat="1" ht="15.75" customHeight="1"/>
    <row r="192" s="27" customFormat="1" ht="51" customHeight="1"/>
    <row r="193" s="27" customFormat="1" ht="15.75" customHeight="1"/>
    <row r="194" s="27" customFormat="1" ht="15.75" customHeight="1"/>
    <row r="195" s="27" customFormat="1" ht="61.15" customHeight="1"/>
    <row r="196" s="27" customFormat="1" ht="15.75" customHeight="1"/>
    <row r="197" s="27" customFormat="1" ht="15.75" customHeight="1"/>
    <row r="198" s="27" customFormat="1" ht="61.15" customHeight="1"/>
    <row r="199" s="27" customFormat="1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4:K14"/>
    <mergeCell ref="L14:N14"/>
    <mergeCell ref="O9:U9"/>
    <mergeCell ref="O10:U10"/>
    <mergeCell ref="O11:U11"/>
    <mergeCell ref="O12:U12"/>
    <mergeCell ref="O13:U13"/>
    <mergeCell ref="O14:R14"/>
    <mergeCell ref="S14:U14"/>
    <mergeCell ref="H9:N9"/>
    <mergeCell ref="H10:N10"/>
    <mergeCell ref="H11:N11"/>
    <mergeCell ref="H12:N12"/>
    <mergeCell ref="H13:N13"/>
    <mergeCell ref="V14:Y14"/>
    <mergeCell ref="Z14:AB14"/>
    <mergeCell ref="AC9:AI9"/>
    <mergeCell ref="AC10:AI10"/>
    <mergeCell ref="AC11:AI11"/>
    <mergeCell ref="AC12:AI12"/>
    <mergeCell ref="AC13:AI13"/>
    <mergeCell ref="AC14:AF14"/>
    <mergeCell ref="AG14:AI14"/>
    <mergeCell ref="V9:AB9"/>
    <mergeCell ref="V10:AB10"/>
    <mergeCell ref="V11:AB11"/>
    <mergeCell ref="V12:AB12"/>
    <mergeCell ref="V13:AB13"/>
    <mergeCell ref="V4:AB4"/>
    <mergeCell ref="V5:AB5"/>
    <mergeCell ref="V6:AB6"/>
    <mergeCell ref="V8:AB8"/>
    <mergeCell ref="AC4:AI4"/>
    <mergeCell ref="AC5:AI5"/>
    <mergeCell ref="AC6:AI6"/>
    <mergeCell ref="AC8:AI8"/>
    <mergeCell ref="H4:N4"/>
    <mergeCell ref="H5:N5"/>
    <mergeCell ref="H6:N6"/>
    <mergeCell ref="H8:N8"/>
    <mergeCell ref="O4:U4"/>
    <mergeCell ref="O5:U5"/>
    <mergeCell ref="O6:U6"/>
    <mergeCell ref="O8:U8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F561"/>
  <sheetViews>
    <sheetView view="pageBreakPreview" topLeftCell="AM25" zoomScaleNormal="80" zoomScaleSheetLayoutView="100" workbookViewId="0">
      <selection activeCell="AU48" sqref="AU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65" max="65" width="14.28515625" bestFit="1" customWidth="1"/>
    <col min="71" max="71" width="51.85546875" bestFit="1" customWidth="1"/>
    <col min="72" max="72" width="14.2851562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6" t="s">
        <v>100</v>
      </c>
      <c r="B8" s="137"/>
      <c r="C8" s="137"/>
      <c r="D8" s="137"/>
      <c r="E8" s="137"/>
      <c r="F8" s="137"/>
      <c r="G8" s="137"/>
      <c r="H8" s="136" t="s">
        <v>100</v>
      </c>
      <c r="I8" s="137"/>
      <c r="J8" s="137"/>
      <c r="K8" s="137"/>
      <c r="L8" s="137"/>
      <c r="M8" s="137"/>
      <c r="N8" s="137"/>
      <c r="O8" s="136" t="s">
        <v>100</v>
      </c>
      <c r="P8" s="137"/>
      <c r="Q8" s="137"/>
      <c r="R8" s="137"/>
      <c r="S8" s="137"/>
      <c r="T8" s="137"/>
      <c r="U8" s="137"/>
      <c r="V8" s="136" t="s">
        <v>100</v>
      </c>
      <c r="W8" s="137"/>
      <c r="X8" s="137"/>
      <c r="Y8" s="137"/>
      <c r="Z8" s="137"/>
      <c r="AA8" s="137"/>
      <c r="AB8" s="137"/>
      <c r="AC8" s="136" t="s">
        <v>100</v>
      </c>
      <c r="AD8" s="137"/>
      <c r="AE8" s="137"/>
      <c r="AF8" s="137"/>
      <c r="AG8" s="137"/>
      <c r="AH8" s="137"/>
      <c r="AI8" s="137"/>
      <c r="AJ8" s="136" t="s">
        <v>100</v>
      </c>
      <c r="AK8" s="137"/>
      <c r="AL8" s="137"/>
      <c r="AM8" s="137"/>
      <c r="AN8" s="137"/>
      <c r="AO8" s="137"/>
      <c r="AP8" s="137"/>
      <c r="AQ8" s="136" t="s">
        <v>100</v>
      </c>
      <c r="AR8" s="137"/>
      <c r="AS8" s="137"/>
      <c r="AT8" s="137"/>
      <c r="AU8" s="137"/>
      <c r="AV8" s="137"/>
      <c r="AW8" s="137"/>
      <c r="AX8" s="136" t="s">
        <v>100</v>
      </c>
      <c r="AY8" s="137"/>
      <c r="AZ8" s="137"/>
      <c r="BA8" s="137"/>
      <c r="BB8" s="137"/>
      <c r="BC8" s="137"/>
      <c r="BD8" s="137"/>
      <c r="BE8" s="136" t="s">
        <v>100</v>
      </c>
      <c r="BF8" s="137"/>
      <c r="BG8" s="137"/>
      <c r="BH8" s="137"/>
      <c r="BI8" s="137"/>
      <c r="BJ8" s="137"/>
      <c r="BK8" s="137"/>
      <c r="BL8" s="136" t="s">
        <v>100</v>
      </c>
      <c r="BM8" s="137"/>
      <c r="BN8" s="137"/>
      <c r="BO8" s="137"/>
      <c r="BP8" s="137"/>
      <c r="BQ8" s="137"/>
      <c r="BR8" s="137"/>
      <c r="BS8" s="136" t="s">
        <v>100</v>
      </c>
      <c r="BT8" s="137"/>
      <c r="BU8" s="137"/>
      <c r="BV8" s="137"/>
      <c r="BW8" s="137"/>
      <c r="BX8" s="137"/>
      <c r="BY8" s="137"/>
      <c r="BZ8" s="136" t="s">
        <v>100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66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814726</v>
      </c>
      <c r="D21" s="102">
        <f t="shared" ref="D21:E21" si="0">D22+D59</f>
        <v>0</v>
      </c>
      <c r="E21" s="102">
        <f t="shared" si="0"/>
        <v>3852.46</v>
      </c>
      <c r="F21" s="102">
        <f>C21+D21-E21</f>
        <v>810873.54</v>
      </c>
      <c r="G21" s="103"/>
      <c r="H21" s="100" t="s">
        <v>28</v>
      </c>
      <c r="I21" s="101" t="s">
        <v>29</v>
      </c>
      <c r="J21" s="102">
        <f>J22+J59</f>
        <v>810873.54</v>
      </c>
      <c r="K21" s="102">
        <f t="shared" ref="K21:L21" si="1">K22+K59</f>
        <v>12</v>
      </c>
      <c r="L21" s="102">
        <f t="shared" si="1"/>
        <v>160912.53</v>
      </c>
      <c r="M21" s="102">
        <f>J21+K21-L21</f>
        <v>649973.01</v>
      </c>
      <c r="O21" s="100" t="s">
        <v>28</v>
      </c>
      <c r="P21" s="101" t="s">
        <v>29</v>
      </c>
      <c r="Q21" s="102">
        <f>Q22+Q59</f>
        <v>649973.01000000013</v>
      </c>
      <c r="R21" s="102">
        <f t="shared" ref="R21:S21" si="2">R22+R59</f>
        <v>0</v>
      </c>
      <c r="S21" s="102">
        <f t="shared" si="2"/>
        <v>78384.14</v>
      </c>
      <c r="T21" s="102">
        <f>Q21+R21-S21</f>
        <v>571588.87000000011</v>
      </c>
      <c r="V21" s="100" t="s">
        <v>28</v>
      </c>
      <c r="W21" s="101" t="s">
        <v>29</v>
      </c>
      <c r="X21" s="102">
        <f>X22+X59</f>
        <v>572161.87000000011</v>
      </c>
      <c r="Y21" s="102">
        <f t="shared" ref="Y21:Z21" si="3">Y22+Y59</f>
        <v>299000</v>
      </c>
      <c r="Z21" s="102">
        <f t="shared" si="3"/>
        <v>160554.21</v>
      </c>
      <c r="AA21" s="102">
        <f>X21+Y21-Z21</f>
        <v>710607.66000000015</v>
      </c>
      <c r="AC21" s="100" t="s">
        <v>28</v>
      </c>
      <c r="AD21" s="101" t="s">
        <v>29</v>
      </c>
      <c r="AE21" s="102">
        <f>AE22+AE59</f>
        <v>710607.40999999992</v>
      </c>
      <c r="AF21" s="102">
        <f t="shared" ref="AF21:AG21" si="4">AF22+AF59</f>
        <v>100000</v>
      </c>
      <c r="AG21" s="102">
        <f t="shared" si="4"/>
        <v>83627.14</v>
      </c>
      <c r="AH21" s="102">
        <f>AE21+AF21-AG21</f>
        <v>726980.2699999999</v>
      </c>
      <c r="AJ21" s="100" t="s">
        <v>28</v>
      </c>
      <c r="AK21" s="101" t="s">
        <v>29</v>
      </c>
      <c r="AL21" s="102">
        <f>AL22+AL59</f>
        <v>726980.27</v>
      </c>
      <c r="AM21" s="102">
        <f t="shared" ref="AM21:AN21" si="5">AM22+AM59</f>
        <v>307500</v>
      </c>
      <c r="AN21" s="102">
        <f t="shared" si="5"/>
        <v>314045.44</v>
      </c>
      <c r="AO21" s="102">
        <f>AL21+AM21-AN21</f>
        <v>720434.83000000007</v>
      </c>
      <c r="AQ21" s="100" t="s">
        <v>28</v>
      </c>
      <c r="AR21" s="101" t="s">
        <v>29</v>
      </c>
      <c r="AS21" s="102">
        <f>AS22+AS59</f>
        <v>720434.83</v>
      </c>
      <c r="AT21" s="102">
        <f t="shared" ref="AT21:AU21" si="6">AT22+AT59</f>
        <v>20000</v>
      </c>
      <c r="AU21" s="102">
        <f t="shared" si="6"/>
        <v>31167.649999999998</v>
      </c>
      <c r="AV21" s="102">
        <f>AS21+AT21-AU21</f>
        <v>709267.17999999993</v>
      </c>
      <c r="AX21" s="100" t="s">
        <v>28</v>
      </c>
      <c r="AY21" s="101" t="s">
        <v>29</v>
      </c>
      <c r="AZ21" s="102">
        <f>AZ22+AZ59</f>
        <v>709267.17999999993</v>
      </c>
      <c r="BA21" s="102">
        <f t="shared" ref="BA21:BB21" si="7">BA22+BA59</f>
        <v>0</v>
      </c>
      <c r="BB21" s="102">
        <f t="shared" si="7"/>
        <v>0</v>
      </c>
      <c r="BC21" s="102">
        <f>AZ21+BA21-BB21</f>
        <v>709267.17999999993</v>
      </c>
      <c r="BE21" s="100" t="s">
        <v>28</v>
      </c>
      <c r="BF21" s="101" t="s">
        <v>29</v>
      </c>
      <c r="BG21" s="102">
        <f>BG22+BG59</f>
        <v>709267.17999999993</v>
      </c>
      <c r="BH21" s="102">
        <f t="shared" ref="BH21:BI21" si="8">BH22+BH59</f>
        <v>0</v>
      </c>
      <c r="BI21" s="102">
        <f t="shared" si="8"/>
        <v>0</v>
      </c>
      <c r="BJ21" s="102">
        <f>BG21+BH21-BI21</f>
        <v>709267.17999999993</v>
      </c>
      <c r="BL21" s="100" t="s">
        <v>28</v>
      </c>
      <c r="BM21" s="101" t="s">
        <v>29</v>
      </c>
      <c r="BN21" s="102">
        <f>BN22+BN59</f>
        <v>709267.17999999993</v>
      </c>
      <c r="BO21" s="102">
        <f t="shared" ref="BO21:BP21" si="9">BO22+BO59</f>
        <v>0</v>
      </c>
      <c r="BP21" s="102">
        <f t="shared" si="9"/>
        <v>0</v>
      </c>
      <c r="BQ21" s="102">
        <f>BN21+BO21-BP21</f>
        <v>709267.17999999993</v>
      </c>
      <c r="BS21" s="100" t="s">
        <v>28</v>
      </c>
      <c r="BT21" s="101" t="s">
        <v>29</v>
      </c>
      <c r="BU21" s="102">
        <f>BU22+BU59</f>
        <v>709267.17999999993</v>
      </c>
      <c r="BV21" s="102">
        <f t="shared" ref="BV21:BW21" si="10">BV22+BV59</f>
        <v>0</v>
      </c>
      <c r="BW21" s="102">
        <f t="shared" si="10"/>
        <v>0</v>
      </c>
      <c r="BX21" s="102">
        <f>BU21+BV21-BW21</f>
        <v>709267.17999999993</v>
      </c>
      <c r="BZ21" s="100" t="s">
        <v>28</v>
      </c>
      <c r="CA21" s="101" t="s">
        <v>29</v>
      </c>
      <c r="CB21" s="102">
        <f>CB22+CB59</f>
        <v>709267.17999999993</v>
      </c>
      <c r="CC21" s="102">
        <f t="shared" ref="CC21:CD21" si="11">CC22+CC59</f>
        <v>0</v>
      </c>
      <c r="CD21" s="102">
        <f t="shared" si="11"/>
        <v>0</v>
      </c>
      <c r="CE21" s="102">
        <f>CB21+CC21-CD21</f>
        <v>709267.17999999993</v>
      </c>
    </row>
    <row r="22" spans="1:83" s="96" customFormat="1" ht="36" customHeight="1" thickBot="1">
      <c r="A22" s="92" t="s">
        <v>121</v>
      </c>
      <c r="B22" s="93">
        <v>2000</v>
      </c>
      <c r="C22" s="94">
        <f>C23+C57</f>
        <v>814726</v>
      </c>
      <c r="D22" s="94">
        <f t="shared" ref="D22:E22" si="12">D23+D57</f>
        <v>0</v>
      </c>
      <c r="E22" s="94">
        <f t="shared" si="12"/>
        <v>3852.46</v>
      </c>
      <c r="F22" s="95">
        <f t="shared" ref="F22:F24" si="13">C22+D22-E22</f>
        <v>810873.54</v>
      </c>
      <c r="H22" s="92" t="s">
        <v>121</v>
      </c>
      <c r="I22" s="93">
        <v>2000</v>
      </c>
      <c r="J22" s="94">
        <f>J23+J57</f>
        <v>810873.54</v>
      </c>
      <c r="K22" s="94">
        <f t="shared" ref="K22:L22" si="14">K23+K57</f>
        <v>12</v>
      </c>
      <c r="L22" s="94">
        <f t="shared" si="14"/>
        <v>160912.53</v>
      </c>
      <c r="M22" s="95">
        <f t="shared" ref="M22:M24" si="15">J22+K22-L22</f>
        <v>649973.01</v>
      </c>
      <c r="O22" s="92" t="s">
        <v>121</v>
      </c>
      <c r="P22" s="93">
        <v>2000</v>
      </c>
      <c r="Q22" s="94">
        <f>Q23+Q57</f>
        <v>649973.01000000013</v>
      </c>
      <c r="R22" s="94">
        <f t="shared" ref="R22:S22" si="16">R23+R57</f>
        <v>0</v>
      </c>
      <c r="S22" s="94">
        <f t="shared" si="16"/>
        <v>78384.14</v>
      </c>
      <c r="T22" s="95">
        <f t="shared" ref="T22:T24" si="17">Q22+R22-S22</f>
        <v>571588.87000000011</v>
      </c>
      <c r="V22" s="92" t="s">
        <v>121</v>
      </c>
      <c r="W22" s="93">
        <v>2000</v>
      </c>
      <c r="X22" s="94">
        <f>X23+X57</f>
        <v>572161.87000000011</v>
      </c>
      <c r="Y22" s="94">
        <f t="shared" ref="Y22:Z22" si="18">Y23+Y57</f>
        <v>299000</v>
      </c>
      <c r="Z22" s="94">
        <f t="shared" si="18"/>
        <v>160554.21</v>
      </c>
      <c r="AA22" s="95">
        <f t="shared" ref="AA22:AA24" si="19">X22+Y22-Z22</f>
        <v>710607.66000000015</v>
      </c>
      <c r="AC22" s="92" t="s">
        <v>121</v>
      </c>
      <c r="AD22" s="93">
        <v>2000</v>
      </c>
      <c r="AE22" s="94">
        <f>AE23+AE57</f>
        <v>710607.40999999992</v>
      </c>
      <c r="AF22" s="94">
        <f t="shared" ref="AF22:AG22" si="20">AF23+AF57</f>
        <v>0</v>
      </c>
      <c r="AG22" s="94">
        <f t="shared" si="20"/>
        <v>83627.14</v>
      </c>
      <c r="AH22" s="95">
        <f t="shared" ref="AH22:AH24" si="21">AE22+AF22-AG22</f>
        <v>626980.2699999999</v>
      </c>
      <c r="AJ22" s="92" t="s">
        <v>121</v>
      </c>
      <c r="AK22" s="93">
        <v>2000</v>
      </c>
      <c r="AL22" s="94">
        <f>AL23+AL57</f>
        <v>626980.27</v>
      </c>
      <c r="AM22" s="94">
        <f t="shared" ref="AM22:AN22" si="22">AM23+AM57</f>
        <v>107500</v>
      </c>
      <c r="AN22" s="94">
        <f t="shared" si="22"/>
        <v>314045.44</v>
      </c>
      <c r="AO22" s="95">
        <f t="shared" ref="AO22:AO24" si="23">AL22+AM22-AN22</f>
        <v>420434.83</v>
      </c>
      <c r="AQ22" s="92" t="s">
        <v>121</v>
      </c>
      <c r="AR22" s="93">
        <v>2000</v>
      </c>
      <c r="AS22" s="94">
        <f>AS23+AS57</f>
        <v>420434.82999999996</v>
      </c>
      <c r="AT22" s="94">
        <f t="shared" ref="AT22:AU22" si="24">AT23+AT57</f>
        <v>20000</v>
      </c>
      <c r="AU22" s="94">
        <f t="shared" si="24"/>
        <v>31167.649999999998</v>
      </c>
      <c r="AV22" s="95">
        <f t="shared" ref="AV22:AV24" si="25">AS22+AT22-AU22</f>
        <v>409267.17999999993</v>
      </c>
      <c r="AX22" s="92" t="s">
        <v>121</v>
      </c>
      <c r="AY22" s="93">
        <v>2000</v>
      </c>
      <c r="AZ22" s="94">
        <f>AZ23+AZ57</f>
        <v>409267.17999999993</v>
      </c>
      <c r="BA22" s="94">
        <f t="shared" ref="BA22:BB22" si="26">BA23+BA57</f>
        <v>0</v>
      </c>
      <c r="BB22" s="94">
        <f t="shared" si="26"/>
        <v>0</v>
      </c>
      <c r="BC22" s="95">
        <f t="shared" ref="BC22:BC24" si="27">AZ22+BA22-BB22</f>
        <v>409267.17999999993</v>
      </c>
      <c r="BE22" s="92" t="s">
        <v>121</v>
      </c>
      <c r="BF22" s="93">
        <v>2000</v>
      </c>
      <c r="BG22" s="94">
        <f>BG23+BG57</f>
        <v>409267.17999999993</v>
      </c>
      <c r="BH22" s="94">
        <f t="shared" ref="BH22:BI22" si="28">BH23+BH57</f>
        <v>0</v>
      </c>
      <c r="BI22" s="94">
        <f t="shared" si="28"/>
        <v>0</v>
      </c>
      <c r="BJ22" s="95">
        <f t="shared" ref="BJ22:BJ24" si="29">BG22+BH22-BI22</f>
        <v>409267.17999999993</v>
      </c>
      <c r="BL22" s="92" t="s">
        <v>121</v>
      </c>
      <c r="BM22" s="93">
        <v>2000</v>
      </c>
      <c r="BN22" s="94">
        <f>BN23+BN57</f>
        <v>409267.17999999993</v>
      </c>
      <c r="BO22" s="94">
        <f t="shared" ref="BO22:BP22" si="30">BO23+BO57</f>
        <v>0</v>
      </c>
      <c r="BP22" s="94">
        <f t="shared" si="30"/>
        <v>0</v>
      </c>
      <c r="BQ22" s="95">
        <f t="shared" ref="BQ22:BQ24" si="31">BN22+BO22-BP22</f>
        <v>409267.17999999993</v>
      </c>
      <c r="BS22" s="92" t="s">
        <v>121</v>
      </c>
      <c r="BT22" s="93">
        <v>2000</v>
      </c>
      <c r="BU22" s="94">
        <f>BU23+BU57</f>
        <v>409267.17999999993</v>
      </c>
      <c r="BV22" s="94">
        <f t="shared" ref="BV22:BW22" si="32">BV23+BV57</f>
        <v>0</v>
      </c>
      <c r="BW22" s="94">
        <f t="shared" si="32"/>
        <v>0</v>
      </c>
      <c r="BX22" s="95">
        <f t="shared" ref="BX22:BX24" si="33">BU22+BV22-BW22</f>
        <v>409267.17999999993</v>
      </c>
      <c r="BZ22" s="92" t="s">
        <v>121</v>
      </c>
      <c r="CA22" s="93">
        <v>2000</v>
      </c>
      <c r="CB22" s="94">
        <f>CB23+CB57</f>
        <v>409267.17999999993</v>
      </c>
      <c r="CC22" s="94">
        <f t="shared" ref="CC22:CD22" si="34">CC23+CC57</f>
        <v>0</v>
      </c>
      <c r="CD22" s="94">
        <f t="shared" si="34"/>
        <v>0</v>
      </c>
      <c r="CE22" s="95">
        <f t="shared" ref="CE22:CE24" si="35">CB22+CC22-CD22</f>
        <v>409267.17999999993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811632</v>
      </c>
      <c r="D23" s="107">
        <f t="shared" ref="D23:E23" si="36">D24+D32+D33+D51</f>
        <v>0</v>
      </c>
      <c r="E23" s="107">
        <f t="shared" si="36"/>
        <v>3852.46</v>
      </c>
      <c r="F23" s="107">
        <f t="shared" si="13"/>
        <v>807779.54</v>
      </c>
      <c r="H23" s="105" t="s">
        <v>30</v>
      </c>
      <c r="I23" s="106">
        <v>2200</v>
      </c>
      <c r="J23" s="107">
        <f>J24+J32+J33+J51</f>
        <v>807779.54</v>
      </c>
      <c r="K23" s="107">
        <f t="shared" ref="K23:L23" si="37">K24+K32+K33+K51</f>
        <v>12</v>
      </c>
      <c r="L23" s="107">
        <f t="shared" si="37"/>
        <v>160912.53</v>
      </c>
      <c r="M23" s="107">
        <f t="shared" si="15"/>
        <v>646879.01</v>
      </c>
      <c r="O23" s="105" t="s">
        <v>30</v>
      </c>
      <c r="P23" s="106">
        <v>2200</v>
      </c>
      <c r="Q23" s="107">
        <f>Q24+Q32+Q33+Q51</f>
        <v>646879.01000000013</v>
      </c>
      <c r="R23" s="107">
        <f t="shared" ref="R23:S23" si="38">R24+R32+R33+R51</f>
        <v>0</v>
      </c>
      <c r="S23" s="107">
        <f t="shared" si="38"/>
        <v>78384.14</v>
      </c>
      <c r="T23" s="107">
        <f t="shared" si="17"/>
        <v>568494.87000000011</v>
      </c>
      <c r="V23" s="105" t="s">
        <v>30</v>
      </c>
      <c r="W23" s="106">
        <v>2200</v>
      </c>
      <c r="X23" s="107">
        <f>X24+X32+X33+X51</f>
        <v>569067.87000000011</v>
      </c>
      <c r="Y23" s="107">
        <f t="shared" ref="Y23:Z23" si="39">Y24+Y32+Y33+Y51</f>
        <v>299000</v>
      </c>
      <c r="Z23" s="107">
        <f t="shared" si="39"/>
        <v>160554.21</v>
      </c>
      <c r="AA23" s="107">
        <f t="shared" si="19"/>
        <v>707513.66000000015</v>
      </c>
      <c r="AC23" s="105" t="s">
        <v>30</v>
      </c>
      <c r="AD23" s="106">
        <v>2200</v>
      </c>
      <c r="AE23" s="107">
        <f>AE24+AE32+AE33+AE51</f>
        <v>707513.40999999992</v>
      </c>
      <c r="AF23" s="107">
        <f t="shared" ref="AF23:AG23" si="40">AF24+AF32+AF33+AF51</f>
        <v>0</v>
      </c>
      <c r="AG23" s="107">
        <f t="shared" si="40"/>
        <v>83627.14</v>
      </c>
      <c r="AH23" s="107">
        <f t="shared" si="21"/>
        <v>623886.2699999999</v>
      </c>
      <c r="AJ23" s="105" t="s">
        <v>30</v>
      </c>
      <c r="AK23" s="106">
        <v>2200</v>
      </c>
      <c r="AL23" s="107">
        <f>AL24+AL32+AL33+AL51</f>
        <v>623886.27</v>
      </c>
      <c r="AM23" s="107">
        <f t="shared" ref="AM23:AN23" si="41">AM24+AM32+AM33+AM51</f>
        <v>107500</v>
      </c>
      <c r="AN23" s="107">
        <f t="shared" si="41"/>
        <v>314045.44</v>
      </c>
      <c r="AO23" s="107">
        <f t="shared" si="23"/>
        <v>417340.83</v>
      </c>
      <c r="AQ23" s="105" t="s">
        <v>30</v>
      </c>
      <c r="AR23" s="106">
        <v>2200</v>
      </c>
      <c r="AS23" s="107">
        <f>AS24+AS32+AS33+AS51</f>
        <v>417340.82999999996</v>
      </c>
      <c r="AT23" s="107">
        <f t="shared" ref="AT23:AU23" si="42">AT24+AT32+AT33+AT51</f>
        <v>20000</v>
      </c>
      <c r="AU23" s="107">
        <f t="shared" si="42"/>
        <v>31167.649999999998</v>
      </c>
      <c r="AV23" s="107">
        <f t="shared" si="25"/>
        <v>406173.17999999993</v>
      </c>
      <c r="AX23" s="105" t="s">
        <v>30</v>
      </c>
      <c r="AY23" s="106">
        <v>2200</v>
      </c>
      <c r="AZ23" s="107">
        <f>AZ24+AZ32+AZ33+AZ51</f>
        <v>406173.17999999993</v>
      </c>
      <c r="BA23" s="107">
        <f t="shared" ref="BA23:BB23" si="43">BA24+BA32+BA33+BA51</f>
        <v>0</v>
      </c>
      <c r="BB23" s="107">
        <f t="shared" si="43"/>
        <v>0</v>
      </c>
      <c r="BC23" s="107">
        <f t="shared" si="27"/>
        <v>406173.17999999993</v>
      </c>
      <c r="BE23" s="105" t="s">
        <v>30</v>
      </c>
      <c r="BF23" s="106">
        <v>2200</v>
      </c>
      <c r="BG23" s="107">
        <f>BG24+BG32+BG33+BG51</f>
        <v>406173.17999999993</v>
      </c>
      <c r="BH23" s="107">
        <f t="shared" ref="BH23:BI23" si="44">BH24+BH32+BH33+BH51</f>
        <v>0</v>
      </c>
      <c r="BI23" s="107">
        <f t="shared" si="44"/>
        <v>0</v>
      </c>
      <c r="BJ23" s="107">
        <f t="shared" si="29"/>
        <v>406173.17999999993</v>
      </c>
      <c r="BL23" s="105" t="s">
        <v>30</v>
      </c>
      <c r="BM23" s="106">
        <v>2200</v>
      </c>
      <c r="BN23" s="107">
        <f>BN24+BN32+BN33+BN51</f>
        <v>406173.17999999993</v>
      </c>
      <c r="BO23" s="107">
        <f t="shared" ref="BO23:BP23" si="45">BO24+BO32+BO33+BO51</f>
        <v>0</v>
      </c>
      <c r="BP23" s="107">
        <f t="shared" si="45"/>
        <v>0</v>
      </c>
      <c r="BQ23" s="107">
        <f t="shared" si="31"/>
        <v>406173.17999999993</v>
      </c>
      <c r="BS23" s="105" t="s">
        <v>30</v>
      </c>
      <c r="BT23" s="106">
        <v>2200</v>
      </c>
      <c r="BU23" s="107">
        <f>BU24+BU32+BU33+BU51</f>
        <v>406173.17999999993</v>
      </c>
      <c r="BV23" s="107">
        <f t="shared" ref="BV23:BW23" si="46">BV24+BV32+BV33+BV51</f>
        <v>0</v>
      </c>
      <c r="BW23" s="107">
        <f t="shared" si="46"/>
        <v>0</v>
      </c>
      <c r="BX23" s="107">
        <f t="shared" si="33"/>
        <v>406173.17999999993</v>
      </c>
      <c r="BZ23" s="105" t="s">
        <v>30</v>
      </c>
      <c r="CA23" s="106">
        <v>2200</v>
      </c>
      <c r="CB23" s="107">
        <f>CB24+CB32+CB33+CB51</f>
        <v>406173.17999999993</v>
      </c>
      <c r="CC23" s="107">
        <f t="shared" ref="CC23:CD23" si="47">CC24+CC32+CC33+CC51</f>
        <v>0</v>
      </c>
      <c r="CD23" s="107">
        <f t="shared" si="47"/>
        <v>0</v>
      </c>
      <c r="CE23" s="107">
        <f t="shared" si="35"/>
        <v>406173.17999999993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6630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6630</v>
      </c>
      <c r="H24" s="37" t="s">
        <v>31</v>
      </c>
      <c r="I24" s="42">
        <v>2210</v>
      </c>
      <c r="J24" s="43">
        <f>SUM(J25:J31)</f>
        <v>6630</v>
      </c>
      <c r="K24" s="43">
        <f t="shared" ref="K24:L24" si="49">SUM(K25:K31)</f>
        <v>0</v>
      </c>
      <c r="L24" s="123">
        <f t="shared" si="49"/>
        <v>250</v>
      </c>
      <c r="M24" s="47">
        <f t="shared" si="15"/>
        <v>6380</v>
      </c>
      <c r="O24" s="37" t="s">
        <v>31</v>
      </c>
      <c r="P24" s="42">
        <v>2210</v>
      </c>
      <c r="Q24" s="43">
        <f>SUM(Q25:Q31)</f>
        <v>6380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6380</v>
      </c>
      <c r="V24" s="37" t="s">
        <v>31</v>
      </c>
      <c r="W24" s="42">
        <v>2210</v>
      </c>
      <c r="X24" s="43">
        <f>SUM(X25:X31)</f>
        <v>6380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6380</v>
      </c>
      <c r="AC24" s="37" t="s">
        <v>31</v>
      </c>
      <c r="AD24" s="42">
        <v>2210</v>
      </c>
      <c r="AE24" s="43">
        <f>SUM(AE25:AE31)</f>
        <v>6380</v>
      </c>
      <c r="AF24" s="43">
        <f t="shared" ref="AF24:AG24" si="52">SUM(AF25:AF31)</f>
        <v>0</v>
      </c>
      <c r="AG24" s="43">
        <f t="shared" si="52"/>
        <v>4220</v>
      </c>
      <c r="AH24" s="47">
        <f t="shared" si="21"/>
        <v>2160</v>
      </c>
      <c r="AJ24" s="37" t="s">
        <v>31</v>
      </c>
      <c r="AK24" s="42">
        <v>2210</v>
      </c>
      <c r="AL24" s="43">
        <f>SUM(AL25:AL31)</f>
        <v>2160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2160</v>
      </c>
      <c r="AQ24" s="37" t="s">
        <v>31</v>
      </c>
      <c r="AR24" s="42">
        <v>2210</v>
      </c>
      <c r="AS24" s="43">
        <f>SUM(AS25:AS31)</f>
        <v>2160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2160</v>
      </c>
      <c r="AX24" s="37" t="s">
        <v>31</v>
      </c>
      <c r="AY24" s="42">
        <v>2210</v>
      </c>
      <c r="AZ24" s="43">
        <f>SUM(AZ25:AZ31)</f>
        <v>2160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2160</v>
      </c>
      <c r="BE24" s="37" t="s">
        <v>31</v>
      </c>
      <c r="BF24" s="42">
        <v>2210</v>
      </c>
      <c r="BG24" s="43">
        <f>SUM(BG25:BG31)</f>
        <v>2160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2160</v>
      </c>
      <c r="BL24" s="37" t="s">
        <v>31</v>
      </c>
      <c r="BM24" s="42">
        <v>2210</v>
      </c>
      <c r="BN24" s="43">
        <f>SUM(BN25:BN31)</f>
        <v>2160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2160</v>
      </c>
      <c r="BS24" s="37" t="s">
        <v>31</v>
      </c>
      <c r="BT24" s="42">
        <v>2210</v>
      </c>
      <c r="BU24" s="43">
        <f>SUM(BU25:BU31)</f>
        <v>2160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2160</v>
      </c>
      <c r="BZ24" s="37" t="s">
        <v>31</v>
      </c>
      <c r="CA24" s="42">
        <v>2210</v>
      </c>
      <c r="CB24" s="43">
        <f>SUM(CB25:CB31)</f>
        <v>2160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2160</v>
      </c>
    </row>
    <row r="25" spans="1:83" s="32" customFormat="1" ht="15.75" customHeight="1" thickBot="1">
      <c r="A25" s="40" t="s">
        <v>122</v>
      </c>
      <c r="B25" s="44">
        <v>2210</v>
      </c>
      <c r="C25" s="38">
        <f>2330+1890</f>
        <v>4220</v>
      </c>
      <c r="D25" s="39"/>
      <c r="E25" s="39"/>
      <c r="F25" s="33">
        <f>C25+D25-E25</f>
        <v>4220</v>
      </c>
      <c r="H25" s="40" t="s">
        <v>122</v>
      </c>
      <c r="I25" s="44">
        <v>2210</v>
      </c>
      <c r="J25" s="50">
        <f t="shared" ref="J25:J66" si="60">F25</f>
        <v>4220</v>
      </c>
      <c r="K25" s="39"/>
      <c r="L25" s="122"/>
      <c r="M25" s="33">
        <f>J25+K25-L25</f>
        <v>4220</v>
      </c>
      <c r="O25" s="40" t="s">
        <v>122</v>
      </c>
      <c r="P25" s="44">
        <v>2210</v>
      </c>
      <c r="Q25" s="50">
        <f t="shared" ref="Q25:Q66" si="61">M25</f>
        <v>4220</v>
      </c>
      <c r="R25" s="39"/>
      <c r="S25" s="122"/>
      <c r="T25" s="33">
        <f>Q25+R25-S25</f>
        <v>4220</v>
      </c>
      <c r="V25" s="40" t="s">
        <v>122</v>
      </c>
      <c r="W25" s="44">
        <v>2210</v>
      </c>
      <c r="X25" s="50">
        <f t="shared" ref="X25:X66" si="62">T25</f>
        <v>4220</v>
      </c>
      <c r="Y25" s="39"/>
      <c r="Z25" s="39"/>
      <c r="AA25" s="33">
        <f>X25+Y25-Z25</f>
        <v>4220</v>
      </c>
      <c r="AC25" s="40" t="s">
        <v>122</v>
      </c>
      <c r="AD25" s="44">
        <v>2210</v>
      </c>
      <c r="AE25" s="50">
        <f t="shared" ref="AE25:AE66" si="63">AA25</f>
        <v>4220</v>
      </c>
      <c r="AF25" s="39"/>
      <c r="AG25" s="39">
        <v>4220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6" si="64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6" si="65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6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6" si="67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6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6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6" si="70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560</v>
      </c>
      <c r="D26" s="39"/>
      <c r="E26" s="39"/>
      <c r="F26" s="33">
        <f t="shared" ref="F26:F33" si="71">C26+D26-E26</f>
        <v>560</v>
      </c>
      <c r="H26" s="40" t="s">
        <v>123</v>
      </c>
      <c r="I26" s="44">
        <v>2210</v>
      </c>
      <c r="J26" s="50">
        <f t="shared" si="60"/>
        <v>560</v>
      </c>
      <c r="K26" s="39"/>
      <c r="L26" s="122"/>
      <c r="M26" s="33">
        <f t="shared" ref="M26:M32" si="72">J26+K26-L26</f>
        <v>560</v>
      </c>
      <c r="O26" s="40" t="s">
        <v>123</v>
      </c>
      <c r="P26" s="44">
        <v>2210</v>
      </c>
      <c r="Q26" s="50">
        <f t="shared" si="61"/>
        <v>560</v>
      </c>
      <c r="R26" s="39"/>
      <c r="S26" s="122"/>
      <c r="T26" s="33">
        <f t="shared" ref="T26:T32" si="73">Q26+R26-S26</f>
        <v>560</v>
      </c>
      <c r="V26" s="40" t="s">
        <v>123</v>
      </c>
      <c r="W26" s="44">
        <v>2210</v>
      </c>
      <c r="X26" s="50">
        <f t="shared" si="62"/>
        <v>560</v>
      </c>
      <c r="Y26" s="39"/>
      <c r="Z26" s="39"/>
      <c r="AA26" s="33">
        <f t="shared" ref="AA26:AA32" si="74">X26+Y26-Z26</f>
        <v>560</v>
      </c>
      <c r="AC26" s="40" t="s">
        <v>123</v>
      </c>
      <c r="AD26" s="44">
        <v>2210</v>
      </c>
      <c r="AE26" s="50">
        <f t="shared" si="63"/>
        <v>560</v>
      </c>
      <c r="AF26" s="39"/>
      <c r="AG26" s="39"/>
      <c r="AH26" s="33">
        <f t="shared" ref="AH26:AH32" si="75">AE26+AF26-AG26</f>
        <v>560</v>
      </c>
      <c r="AJ26" s="40" t="s">
        <v>123</v>
      </c>
      <c r="AK26" s="44">
        <v>2210</v>
      </c>
      <c r="AL26" s="50">
        <f t="shared" si="64"/>
        <v>560</v>
      </c>
      <c r="AM26" s="39"/>
      <c r="AN26" s="39"/>
      <c r="AO26" s="33">
        <f t="shared" ref="AO26:AO32" si="76">AL26+AM26-AN26</f>
        <v>560</v>
      </c>
      <c r="AQ26" s="40" t="s">
        <v>123</v>
      </c>
      <c r="AR26" s="44">
        <v>2210</v>
      </c>
      <c r="AS26" s="50">
        <f t="shared" si="65"/>
        <v>560</v>
      </c>
      <c r="AT26" s="39"/>
      <c r="AU26" s="122"/>
      <c r="AV26" s="33">
        <f t="shared" ref="AV26:AV32" si="77">AS26+AT26-AU26</f>
        <v>560</v>
      </c>
      <c r="AX26" s="40" t="s">
        <v>123</v>
      </c>
      <c r="AY26" s="44">
        <v>2210</v>
      </c>
      <c r="AZ26" s="50">
        <f t="shared" si="66"/>
        <v>560</v>
      </c>
      <c r="BA26" s="39"/>
      <c r="BB26" s="39"/>
      <c r="BC26" s="33">
        <f t="shared" ref="BC26:BC32" si="78">AZ26+BA26-BB26</f>
        <v>560</v>
      </c>
      <c r="BE26" s="40" t="s">
        <v>123</v>
      </c>
      <c r="BF26" s="44">
        <v>2210</v>
      </c>
      <c r="BG26" s="50">
        <f t="shared" si="67"/>
        <v>560</v>
      </c>
      <c r="BH26" s="39"/>
      <c r="BI26" s="39"/>
      <c r="BJ26" s="33">
        <f t="shared" ref="BJ26:BJ32" si="79">BG26+BH26-BI26</f>
        <v>560</v>
      </c>
      <c r="BL26" s="40" t="s">
        <v>123</v>
      </c>
      <c r="BM26" s="44">
        <v>2210</v>
      </c>
      <c r="BN26" s="50">
        <f t="shared" si="68"/>
        <v>560</v>
      </c>
      <c r="BO26" s="39"/>
      <c r="BP26" s="39"/>
      <c r="BQ26" s="33">
        <f t="shared" ref="BQ26:BQ32" si="80">BN26+BO26-BP26</f>
        <v>560</v>
      </c>
      <c r="BS26" s="40" t="s">
        <v>123</v>
      </c>
      <c r="BT26" s="44">
        <v>2210</v>
      </c>
      <c r="BU26" s="50">
        <f t="shared" si="69"/>
        <v>560</v>
      </c>
      <c r="BV26" s="39"/>
      <c r="BW26" s="39"/>
      <c r="BX26" s="33">
        <f t="shared" ref="BX26:BX32" si="81">BU26+BV26-BW26</f>
        <v>560</v>
      </c>
      <c r="BZ26" s="40" t="s">
        <v>123</v>
      </c>
      <c r="CA26" s="44">
        <v>2210</v>
      </c>
      <c r="CB26" s="50">
        <f t="shared" si="70"/>
        <v>560</v>
      </c>
      <c r="CC26" s="39"/>
      <c r="CD26" s="39"/>
      <c r="CE26" s="33">
        <f t="shared" ref="CE26:CE32" si="82">CB26+CC26-CD26</f>
        <v>560</v>
      </c>
    </row>
    <row r="27" spans="1:83" s="32" customFormat="1" ht="15.75" customHeight="1" thickBot="1">
      <c r="A27" s="40" t="s">
        <v>147</v>
      </c>
      <c r="B27" s="44">
        <v>2210</v>
      </c>
      <c r="C27" s="38">
        <v>1600</v>
      </c>
      <c r="D27" s="39"/>
      <c r="E27" s="39"/>
      <c r="F27" s="33">
        <f t="shared" si="71"/>
        <v>1600</v>
      </c>
      <c r="H27" s="40" t="s">
        <v>147</v>
      </c>
      <c r="I27" s="44">
        <v>2210</v>
      </c>
      <c r="J27" s="50">
        <f t="shared" si="60"/>
        <v>1600</v>
      </c>
      <c r="K27" s="39"/>
      <c r="L27" s="122"/>
      <c r="M27" s="33">
        <f t="shared" si="72"/>
        <v>1600</v>
      </c>
      <c r="O27" s="40" t="s">
        <v>147</v>
      </c>
      <c r="P27" s="44">
        <v>2210</v>
      </c>
      <c r="Q27" s="50">
        <f t="shared" si="61"/>
        <v>1600</v>
      </c>
      <c r="R27" s="39"/>
      <c r="S27" s="122"/>
      <c r="T27" s="33">
        <f t="shared" si="73"/>
        <v>1600</v>
      </c>
      <c r="V27" s="40" t="s">
        <v>147</v>
      </c>
      <c r="W27" s="44">
        <v>2210</v>
      </c>
      <c r="X27" s="50">
        <f t="shared" si="62"/>
        <v>1600</v>
      </c>
      <c r="Y27" s="39"/>
      <c r="Z27" s="39"/>
      <c r="AA27" s="33">
        <f t="shared" si="74"/>
        <v>1600</v>
      </c>
      <c r="AC27" s="40" t="s">
        <v>147</v>
      </c>
      <c r="AD27" s="44">
        <v>2210</v>
      </c>
      <c r="AE27" s="50">
        <f t="shared" si="63"/>
        <v>1600</v>
      </c>
      <c r="AF27" s="39"/>
      <c r="AG27" s="39"/>
      <c r="AH27" s="33">
        <f t="shared" si="75"/>
        <v>1600</v>
      </c>
      <c r="AJ27" s="40" t="s">
        <v>147</v>
      </c>
      <c r="AK27" s="44">
        <v>2210</v>
      </c>
      <c r="AL27" s="50">
        <f t="shared" si="64"/>
        <v>1600</v>
      </c>
      <c r="AM27" s="39"/>
      <c r="AN27" s="39"/>
      <c r="AO27" s="33">
        <f t="shared" si="76"/>
        <v>1600</v>
      </c>
      <c r="AQ27" s="40" t="s">
        <v>147</v>
      </c>
      <c r="AR27" s="44">
        <v>2210</v>
      </c>
      <c r="AS27" s="50">
        <f t="shared" si="65"/>
        <v>1600</v>
      </c>
      <c r="AT27" s="39"/>
      <c r="AU27" s="122"/>
      <c r="AV27" s="33">
        <f t="shared" si="77"/>
        <v>1600</v>
      </c>
      <c r="AX27" s="40" t="s">
        <v>147</v>
      </c>
      <c r="AY27" s="44">
        <v>2210</v>
      </c>
      <c r="AZ27" s="50">
        <f t="shared" si="66"/>
        <v>1600</v>
      </c>
      <c r="BA27" s="39"/>
      <c r="BB27" s="39"/>
      <c r="BC27" s="33">
        <f t="shared" si="78"/>
        <v>1600</v>
      </c>
      <c r="BE27" s="40" t="s">
        <v>147</v>
      </c>
      <c r="BF27" s="44">
        <v>2210</v>
      </c>
      <c r="BG27" s="50">
        <f t="shared" si="67"/>
        <v>1600</v>
      </c>
      <c r="BH27" s="39"/>
      <c r="BI27" s="39"/>
      <c r="BJ27" s="33">
        <f t="shared" si="79"/>
        <v>1600</v>
      </c>
      <c r="BL27" s="40" t="s">
        <v>147</v>
      </c>
      <c r="BM27" s="44">
        <v>2210</v>
      </c>
      <c r="BN27" s="50">
        <f t="shared" si="68"/>
        <v>1600</v>
      </c>
      <c r="BO27" s="39"/>
      <c r="BP27" s="39"/>
      <c r="BQ27" s="33">
        <f t="shared" si="80"/>
        <v>1600</v>
      </c>
      <c r="BS27" s="40" t="s">
        <v>147</v>
      </c>
      <c r="BT27" s="44">
        <v>2210</v>
      </c>
      <c r="BU27" s="50">
        <f t="shared" si="69"/>
        <v>1600</v>
      </c>
      <c r="BV27" s="39"/>
      <c r="BW27" s="39"/>
      <c r="BX27" s="33">
        <f t="shared" si="81"/>
        <v>1600</v>
      </c>
      <c r="BZ27" s="40" t="s">
        <v>147</v>
      </c>
      <c r="CA27" s="44">
        <v>2210</v>
      </c>
      <c r="CB27" s="50">
        <f t="shared" si="70"/>
        <v>1600</v>
      </c>
      <c r="CC27" s="39"/>
      <c r="CD27" s="39"/>
      <c r="CE27" s="33">
        <f t="shared" si="82"/>
        <v>1600</v>
      </c>
    </row>
    <row r="28" spans="1:83" s="88" customFormat="1" ht="15.75" customHeight="1" thickBot="1">
      <c r="A28" s="34" t="s">
        <v>143</v>
      </c>
      <c r="B28" s="35">
        <v>2210</v>
      </c>
      <c r="C28" s="46"/>
      <c r="D28" s="46"/>
      <c r="E28" s="46"/>
      <c r="F28" s="33">
        <f t="shared" si="71"/>
        <v>0</v>
      </c>
      <c r="H28" s="34" t="s">
        <v>143</v>
      </c>
      <c r="I28" s="35">
        <v>2210</v>
      </c>
      <c r="J28" s="50">
        <f t="shared" si="60"/>
        <v>0</v>
      </c>
      <c r="K28" s="46"/>
      <c r="L28" s="122"/>
      <c r="M28" s="33">
        <f t="shared" si="72"/>
        <v>0</v>
      </c>
      <c r="O28" s="34" t="s">
        <v>143</v>
      </c>
      <c r="P28" s="35">
        <v>2210</v>
      </c>
      <c r="Q28" s="41">
        <f t="shared" si="61"/>
        <v>0</v>
      </c>
      <c r="R28" s="46"/>
      <c r="S28" s="122"/>
      <c r="T28" s="33">
        <f t="shared" si="73"/>
        <v>0</v>
      </c>
      <c r="V28" s="34" t="s">
        <v>143</v>
      </c>
      <c r="W28" s="35">
        <v>2210</v>
      </c>
      <c r="X28" s="41">
        <f t="shared" si="62"/>
        <v>0</v>
      </c>
      <c r="Y28" s="46"/>
      <c r="Z28" s="46"/>
      <c r="AA28" s="33">
        <f t="shared" si="74"/>
        <v>0</v>
      </c>
      <c r="AC28" s="34" t="s">
        <v>143</v>
      </c>
      <c r="AD28" s="35">
        <v>2210</v>
      </c>
      <c r="AE28" s="41">
        <f t="shared" si="63"/>
        <v>0</v>
      </c>
      <c r="AF28" s="46"/>
      <c r="AG28" s="46"/>
      <c r="AH28" s="33">
        <f t="shared" si="75"/>
        <v>0</v>
      </c>
      <c r="AJ28" s="34" t="s">
        <v>143</v>
      </c>
      <c r="AK28" s="35">
        <v>2210</v>
      </c>
      <c r="AL28" s="41">
        <f t="shared" si="64"/>
        <v>0</v>
      </c>
      <c r="AM28" s="46"/>
      <c r="AN28" s="46"/>
      <c r="AO28" s="33">
        <f t="shared" si="76"/>
        <v>0</v>
      </c>
      <c r="AQ28" s="34" t="s">
        <v>143</v>
      </c>
      <c r="AR28" s="35">
        <v>2210</v>
      </c>
      <c r="AS28" s="41">
        <f t="shared" si="65"/>
        <v>0</v>
      </c>
      <c r="AT28" s="46"/>
      <c r="AU28" s="122"/>
      <c r="AV28" s="33">
        <f t="shared" si="77"/>
        <v>0</v>
      </c>
      <c r="AX28" s="34" t="s">
        <v>143</v>
      </c>
      <c r="AY28" s="35">
        <v>2210</v>
      </c>
      <c r="AZ28" s="41">
        <f t="shared" si="66"/>
        <v>0</v>
      </c>
      <c r="BA28" s="46"/>
      <c r="BB28" s="46"/>
      <c r="BC28" s="33">
        <f t="shared" si="78"/>
        <v>0</v>
      </c>
      <c r="BE28" s="34" t="s">
        <v>143</v>
      </c>
      <c r="BF28" s="35">
        <v>2210</v>
      </c>
      <c r="BG28" s="41">
        <f t="shared" si="67"/>
        <v>0</v>
      </c>
      <c r="BH28" s="46"/>
      <c r="BI28" s="46"/>
      <c r="BJ28" s="33">
        <f t="shared" si="79"/>
        <v>0</v>
      </c>
      <c r="BL28" s="34" t="s">
        <v>143</v>
      </c>
      <c r="BM28" s="35">
        <v>2210</v>
      </c>
      <c r="BN28" s="41">
        <f t="shared" si="68"/>
        <v>0</v>
      </c>
      <c r="BO28" s="46"/>
      <c r="BP28" s="46"/>
      <c r="BQ28" s="33">
        <f t="shared" si="80"/>
        <v>0</v>
      </c>
      <c r="BS28" s="34" t="s">
        <v>143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143</v>
      </c>
      <c r="CA28" s="35">
        <v>2210</v>
      </c>
      <c r="CB28" s="50">
        <f t="shared" si="70"/>
        <v>0</v>
      </c>
      <c r="CC28" s="46"/>
      <c r="CD28" s="46"/>
      <c r="CE28" s="33">
        <f t="shared" si="82"/>
        <v>0</v>
      </c>
    </row>
    <row r="29" spans="1:83" s="88" customFormat="1" ht="15.75" customHeight="1" thickBot="1">
      <c r="A29" s="34" t="s">
        <v>144</v>
      </c>
      <c r="B29" s="35">
        <v>2210</v>
      </c>
      <c r="C29" s="46"/>
      <c r="D29" s="46"/>
      <c r="E29" s="46"/>
      <c r="F29" s="33">
        <f t="shared" si="71"/>
        <v>0</v>
      </c>
      <c r="H29" s="34" t="s">
        <v>144</v>
      </c>
      <c r="I29" s="35">
        <v>2210</v>
      </c>
      <c r="J29" s="50">
        <f t="shared" si="60"/>
        <v>0</v>
      </c>
      <c r="K29" s="46"/>
      <c r="L29" s="122"/>
      <c r="M29" s="33">
        <f t="shared" si="72"/>
        <v>0</v>
      </c>
      <c r="O29" s="34" t="s">
        <v>144</v>
      </c>
      <c r="P29" s="35">
        <v>2210</v>
      </c>
      <c r="Q29" s="41">
        <f t="shared" si="61"/>
        <v>0</v>
      </c>
      <c r="R29" s="46"/>
      <c r="S29" s="122"/>
      <c r="T29" s="33">
        <f t="shared" si="73"/>
        <v>0</v>
      </c>
      <c r="V29" s="34" t="s">
        <v>144</v>
      </c>
      <c r="W29" s="35">
        <v>2210</v>
      </c>
      <c r="X29" s="41">
        <f t="shared" si="62"/>
        <v>0</v>
      </c>
      <c r="Y29" s="46"/>
      <c r="Z29" s="46"/>
      <c r="AA29" s="33">
        <f t="shared" si="74"/>
        <v>0</v>
      </c>
      <c r="AC29" s="34" t="s">
        <v>144</v>
      </c>
      <c r="AD29" s="35">
        <v>2210</v>
      </c>
      <c r="AE29" s="41">
        <f t="shared" si="63"/>
        <v>0</v>
      </c>
      <c r="AF29" s="46"/>
      <c r="AG29" s="46"/>
      <c r="AH29" s="33">
        <f t="shared" si="75"/>
        <v>0</v>
      </c>
      <c r="AJ29" s="34" t="s">
        <v>144</v>
      </c>
      <c r="AK29" s="35">
        <v>2210</v>
      </c>
      <c r="AL29" s="41">
        <f t="shared" si="64"/>
        <v>0</v>
      </c>
      <c r="AM29" s="46"/>
      <c r="AN29" s="46"/>
      <c r="AO29" s="33">
        <f t="shared" si="76"/>
        <v>0</v>
      </c>
      <c r="AQ29" s="34" t="s">
        <v>144</v>
      </c>
      <c r="AR29" s="35">
        <v>2210</v>
      </c>
      <c r="AS29" s="41">
        <f t="shared" si="65"/>
        <v>0</v>
      </c>
      <c r="AT29" s="46"/>
      <c r="AU29" s="122"/>
      <c r="AV29" s="33">
        <f t="shared" si="77"/>
        <v>0</v>
      </c>
      <c r="AX29" s="34" t="s">
        <v>144</v>
      </c>
      <c r="AY29" s="35">
        <v>2210</v>
      </c>
      <c r="AZ29" s="41">
        <f t="shared" si="66"/>
        <v>0</v>
      </c>
      <c r="BA29" s="46"/>
      <c r="BB29" s="46"/>
      <c r="BC29" s="33">
        <f t="shared" si="78"/>
        <v>0</v>
      </c>
      <c r="BE29" s="34" t="s">
        <v>144</v>
      </c>
      <c r="BF29" s="35">
        <v>2210</v>
      </c>
      <c r="BG29" s="41">
        <f t="shared" si="67"/>
        <v>0</v>
      </c>
      <c r="BH29" s="46"/>
      <c r="BI29" s="46"/>
      <c r="BJ29" s="33">
        <f t="shared" si="79"/>
        <v>0</v>
      </c>
      <c r="BL29" s="34" t="s">
        <v>144</v>
      </c>
      <c r="BM29" s="35">
        <v>2210</v>
      </c>
      <c r="BN29" s="41">
        <f t="shared" si="68"/>
        <v>0</v>
      </c>
      <c r="BO29" s="46"/>
      <c r="BP29" s="46"/>
      <c r="BQ29" s="33">
        <f t="shared" si="80"/>
        <v>0</v>
      </c>
      <c r="BS29" s="34" t="s">
        <v>144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144</v>
      </c>
      <c r="CA29" s="35">
        <v>2210</v>
      </c>
      <c r="CB29" s="50">
        <f t="shared" si="70"/>
        <v>0</v>
      </c>
      <c r="CC29" s="46"/>
      <c r="CD29" s="46"/>
      <c r="CE29" s="33">
        <f t="shared" si="82"/>
        <v>0</v>
      </c>
    </row>
    <row r="30" spans="1:83" s="88" customFormat="1" ht="15.75" customHeight="1" thickBot="1">
      <c r="A30" s="34" t="s">
        <v>145</v>
      </c>
      <c r="B30" s="35">
        <v>2210</v>
      </c>
      <c r="C30" s="46"/>
      <c r="D30" s="46"/>
      <c r="E30" s="46"/>
      <c r="F30" s="33">
        <f t="shared" si="71"/>
        <v>0</v>
      </c>
      <c r="H30" s="34" t="s">
        <v>145</v>
      </c>
      <c r="I30" s="35">
        <v>2210</v>
      </c>
      <c r="J30" s="50">
        <f t="shared" si="60"/>
        <v>0</v>
      </c>
      <c r="K30" s="46"/>
      <c r="L30" s="122"/>
      <c r="M30" s="33">
        <f t="shared" si="72"/>
        <v>0</v>
      </c>
      <c r="O30" s="34" t="s">
        <v>145</v>
      </c>
      <c r="P30" s="35">
        <v>2210</v>
      </c>
      <c r="Q30" s="41">
        <f t="shared" si="61"/>
        <v>0</v>
      </c>
      <c r="R30" s="46"/>
      <c r="S30" s="122"/>
      <c r="T30" s="33">
        <f t="shared" si="73"/>
        <v>0</v>
      </c>
      <c r="V30" s="34" t="s">
        <v>145</v>
      </c>
      <c r="W30" s="35">
        <v>2210</v>
      </c>
      <c r="X30" s="41">
        <f t="shared" si="62"/>
        <v>0</v>
      </c>
      <c r="Y30" s="46"/>
      <c r="Z30" s="46"/>
      <c r="AA30" s="33">
        <f t="shared" si="74"/>
        <v>0</v>
      </c>
      <c r="AC30" s="34" t="s">
        <v>145</v>
      </c>
      <c r="AD30" s="35">
        <v>2210</v>
      </c>
      <c r="AE30" s="41">
        <f t="shared" si="63"/>
        <v>0</v>
      </c>
      <c r="AF30" s="46"/>
      <c r="AG30" s="46"/>
      <c r="AH30" s="33">
        <f t="shared" si="75"/>
        <v>0</v>
      </c>
      <c r="AJ30" s="34" t="s">
        <v>145</v>
      </c>
      <c r="AK30" s="35">
        <v>2210</v>
      </c>
      <c r="AL30" s="41">
        <f t="shared" si="64"/>
        <v>0</v>
      </c>
      <c r="AM30" s="46"/>
      <c r="AN30" s="46"/>
      <c r="AO30" s="33">
        <f t="shared" si="76"/>
        <v>0</v>
      </c>
      <c r="AQ30" s="34" t="s">
        <v>145</v>
      </c>
      <c r="AR30" s="35">
        <v>2210</v>
      </c>
      <c r="AS30" s="41">
        <f t="shared" si="65"/>
        <v>0</v>
      </c>
      <c r="AT30" s="46"/>
      <c r="AU30" s="122"/>
      <c r="AV30" s="33">
        <f t="shared" si="77"/>
        <v>0</v>
      </c>
      <c r="AX30" s="34" t="s">
        <v>145</v>
      </c>
      <c r="AY30" s="35">
        <v>2210</v>
      </c>
      <c r="AZ30" s="41">
        <f t="shared" si="66"/>
        <v>0</v>
      </c>
      <c r="BA30" s="46"/>
      <c r="BB30" s="46"/>
      <c r="BC30" s="33">
        <f t="shared" si="78"/>
        <v>0</v>
      </c>
      <c r="BE30" s="34" t="s">
        <v>145</v>
      </c>
      <c r="BF30" s="35">
        <v>2210</v>
      </c>
      <c r="BG30" s="41">
        <f t="shared" si="67"/>
        <v>0</v>
      </c>
      <c r="BH30" s="46"/>
      <c r="BI30" s="46"/>
      <c r="BJ30" s="33">
        <f t="shared" si="79"/>
        <v>0</v>
      </c>
      <c r="BL30" s="34" t="s">
        <v>145</v>
      </c>
      <c r="BM30" s="35">
        <v>2210</v>
      </c>
      <c r="BN30" s="41">
        <f t="shared" si="68"/>
        <v>0</v>
      </c>
      <c r="BO30" s="46"/>
      <c r="BP30" s="46"/>
      <c r="BQ30" s="33">
        <f t="shared" si="80"/>
        <v>0</v>
      </c>
      <c r="BS30" s="34" t="s">
        <v>145</v>
      </c>
      <c r="BT30" s="35">
        <v>2210</v>
      </c>
      <c r="BU30" s="41">
        <f t="shared" si="69"/>
        <v>0</v>
      </c>
      <c r="BV30" s="46"/>
      <c r="BW30" s="46"/>
      <c r="BX30" s="33">
        <f t="shared" si="81"/>
        <v>0</v>
      </c>
      <c r="BZ30" s="34" t="s">
        <v>145</v>
      </c>
      <c r="CA30" s="35">
        <v>2210</v>
      </c>
      <c r="CB30" s="50">
        <f t="shared" si="70"/>
        <v>0</v>
      </c>
      <c r="CC30" s="46"/>
      <c r="CD30" s="46"/>
      <c r="CE30" s="33">
        <f t="shared" si="82"/>
        <v>0</v>
      </c>
    </row>
    <row r="31" spans="1:83" s="32" customFormat="1" ht="15.75" customHeight="1" thickBot="1">
      <c r="A31" s="40" t="s">
        <v>124</v>
      </c>
      <c r="B31" s="44">
        <v>2210</v>
      </c>
      <c r="C31" s="38">
        <v>250</v>
      </c>
      <c r="D31" s="39"/>
      <c r="E31" s="39"/>
      <c r="F31" s="33">
        <f t="shared" si="71"/>
        <v>250</v>
      </c>
      <c r="H31" s="40" t="s">
        <v>124</v>
      </c>
      <c r="I31" s="44">
        <v>2210</v>
      </c>
      <c r="J31" s="50">
        <f t="shared" si="60"/>
        <v>250</v>
      </c>
      <c r="K31" s="39"/>
      <c r="L31" s="122">
        <v>250</v>
      </c>
      <c r="M31" s="33">
        <f t="shared" si="72"/>
        <v>0</v>
      </c>
      <c r="O31" s="40" t="s">
        <v>124</v>
      </c>
      <c r="P31" s="44">
        <v>2210</v>
      </c>
      <c r="Q31" s="50">
        <f t="shared" si="61"/>
        <v>0</v>
      </c>
      <c r="R31" s="39"/>
      <c r="S31" s="122"/>
      <c r="T31" s="33">
        <f t="shared" si="73"/>
        <v>0</v>
      </c>
      <c r="V31" s="40" t="s">
        <v>124</v>
      </c>
      <c r="W31" s="44">
        <v>2210</v>
      </c>
      <c r="X31" s="50">
        <f t="shared" si="62"/>
        <v>0</v>
      </c>
      <c r="Y31" s="39"/>
      <c r="Z31" s="39"/>
      <c r="AA31" s="33">
        <f t="shared" si="74"/>
        <v>0</v>
      </c>
      <c r="AC31" s="40" t="s">
        <v>124</v>
      </c>
      <c r="AD31" s="44">
        <v>2210</v>
      </c>
      <c r="AE31" s="50">
        <f t="shared" si="63"/>
        <v>0</v>
      </c>
      <c r="AF31" s="39"/>
      <c r="AG31" s="39"/>
      <c r="AH31" s="33">
        <f t="shared" si="75"/>
        <v>0</v>
      </c>
      <c r="AJ31" s="40" t="s">
        <v>124</v>
      </c>
      <c r="AK31" s="44">
        <v>2210</v>
      </c>
      <c r="AL31" s="50">
        <f t="shared" si="64"/>
        <v>0</v>
      </c>
      <c r="AM31" s="39"/>
      <c r="AN31" s="39"/>
      <c r="AO31" s="33">
        <f t="shared" si="76"/>
        <v>0</v>
      </c>
      <c r="AQ31" s="40" t="s">
        <v>124</v>
      </c>
      <c r="AR31" s="44">
        <v>2210</v>
      </c>
      <c r="AS31" s="50">
        <f t="shared" si="65"/>
        <v>0</v>
      </c>
      <c r="AT31" s="39"/>
      <c r="AU31" s="122"/>
      <c r="AV31" s="33">
        <f t="shared" si="77"/>
        <v>0</v>
      </c>
      <c r="AX31" s="40" t="s">
        <v>124</v>
      </c>
      <c r="AY31" s="44">
        <v>2210</v>
      </c>
      <c r="AZ31" s="50">
        <f t="shared" si="66"/>
        <v>0</v>
      </c>
      <c r="BA31" s="39"/>
      <c r="BB31" s="39"/>
      <c r="BC31" s="33">
        <f t="shared" si="78"/>
        <v>0</v>
      </c>
      <c r="BE31" s="40" t="s">
        <v>124</v>
      </c>
      <c r="BF31" s="44">
        <v>2210</v>
      </c>
      <c r="BG31" s="50">
        <f t="shared" si="67"/>
        <v>0</v>
      </c>
      <c r="BH31" s="39"/>
      <c r="BI31" s="39"/>
      <c r="BJ31" s="33">
        <f t="shared" si="79"/>
        <v>0</v>
      </c>
      <c r="BL31" s="40" t="s">
        <v>124</v>
      </c>
      <c r="BM31" s="44">
        <v>2210</v>
      </c>
      <c r="BN31" s="50">
        <f t="shared" si="68"/>
        <v>0</v>
      </c>
      <c r="BO31" s="39"/>
      <c r="BP31" s="39"/>
      <c r="BQ31" s="33">
        <f t="shared" si="80"/>
        <v>0</v>
      </c>
      <c r="BS31" s="40" t="s">
        <v>124</v>
      </c>
      <c r="BT31" s="44">
        <v>2210</v>
      </c>
      <c r="BU31" s="50">
        <f t="shared" si="69"/>
        <v>0</v>
      </c>
      <c r="BV31" s="39"/>
      <c r="BW31" s="39"/>
      <c r="BX31" s="33">
        <f t="shared" si="81"/>
        <v>0</v>
      </c>
      <c r="BZ31" s="40" t="s">
        <v>124</v>
      </c>
      <c r="CA31" s="44">
        <v>2210</v>
      </c>
      <c r="CB31" s="50">
        <f t="shared" si="70"/>
        <v>0</v>
      </c>
      <c r="CC31" s="39"/>
      <c r="CD31" s="39"/>
      <c r="CE31" s="33">
        <f t="shared" si="82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71"/>
        <v>0</v>
      </c>
      <c r="H32" s="34" t="s">
        <v>32</v>
      </c>
      <c r="I32" s="35">
        <v>2220</v>
      </c>
      <c r="J32" s="50">
        <f t="shared" si="60"/>
        <v>0</v>
      </c>
      <c r="K32" s="46"/>
      <c r="L32" s="122"/>
      <c r="M32" s="33">
        <f t="shared" si="72"/>
        <v>0</v>
      </c>
      <c r="O32" s="34" t="s">
        <v>32</v>
      </c>
      <c r="P32" s="35">
        <v>2220</v>
      </c>
      <c r="Q32" s="50">
        <f t="shared" si="61"/>
        <v>0</v>
      </c>
      <c r="R32" s="46"/>
      <c r="S32" s="122"/>
      <c r="T32" s="33">
        <f t="shared" si="73"/>
        <v>0</v>
      </c>
      <c r="V32" s="34" t="s">
        <v>32</v>
      </c>
      <c r="W32" s="35">
        <v>2220</v>
      </c>
      <c r="X32" s="50">
        <f t="shared" si="62"/>
        <v>0</v>
      </c>
      <c r="Y32" s="46"/>
      <c r="Z32" s="46"/>
      <c r="AA32" s="33">
        <f t="shared" si="74"/>
        <v>0</v>
      </c>
      <c r="AC32" s="34" t="s">
        <v>32</v>
      </c>
      <c r="AD32" s="35">
        <v>2220</v>
      </c>
      <c r="AE32" s="50">
        <f t="shared" si="63"/>
        <v>0</v>
      </c>
      <c r="AF32" s="46"/>
      <c r="AG32" s="46"/>
      <c r="AH32" s="33">
        <f t="shared" si="75"/>
        <v>0</v>
      </c>
      <c r="AJ32" s="34" t="s">
        <v>32</v>
      </c>
      <c r="AK32" s="35">
        <v>2220</v>
      </c>
      <c r="AL32" s="50">
        <f t="shared" si="64"/>
        <v>0</v>
      </c>
      <c r="AM32" s="46"/>
      <c r="AN32" s="46"/>
      <c r="AO32" s="33">
        <f t="shared" si="76"/>
        <v>0</v>
      </c>
      <c r="AQ32" s="34" t="s">
        <v>32</v>
      </c>
      <c r="AR32" s="35">
        <v>2220</v>
      </c>
      <c r="AS32" s="50">
        <f t="shared" si="65"/>
        <v>0</v>
      </c>
      <c r="AT32" s="46"/>
      <c r="AU32" s="122"/>
      <c r="AV32" s="33">
        <f t="shared" si="77"/>
        <v>0</v>
      </c>
      <c r="AX32" s="34" t="s">
        <v>32</v>
      </c>
      <c r="AY32" s="35">
        <v>2220</v>
      </c>
      <c r="AZ32" s="50">
        <f t="shared" si="66"/>
        <v>0</v>
      </c>
      <c r="BA32" s="46"/>
      <c r="BB32" s="46"/>
      <c r="BC32" s="33">
        <f t="shared" si="78"/>
        <v>0</v>
      </c>
      <c r="BE32" s="34" t="s">
        <v>32</v>
      </c>
      <c r="BF32" s="35">
        <v>2220</v>
      </c>
      <c r="BG32" s="50">
        <f t="shared" si="67"/>
        <v>0</v>
      </c>
      <c r="BH32" s="46"/>
      <c r="BI32" s="46"/>
      <c r="BJ32" s="33">
        <f t="shared" si="79"/>
        <v>0</v>
      </c>
      <c r="BL32" s="34" t="s">
        <v>32</v>
      </c>
      <c r="BM32" s="35">
        <v>2220</v>
      </c>
      <c r="BN32" s="50">
        <f t="shared" si="68"/>
        <v>0</v>
      </c>
      <c r="BO32" s="46"/>
      <c r="BP32" s="46"/>
      <c r="BQ32" s="33">
        <f t="shared" si="80"/>
        <v>0</v>
      </c>
      <c r="BS32" s="34" t="s">
        <v>32</v>
      </c>
      <c r="BT32" s="35">
        <v>2220</v>
      </c>
      <c r="BU32" s="50">
        <f t="shared" si="69"/>
        <v>0</v>
      </c>
      <c r="BV32" s="46"/>
      <c r="BW32" s="46"/>
      <c r="BX32" s="33">
        <f t="shared" si="81"/>
        <v>0</v>
      </c>
      <c r="BZ32" s="34" t="s">
        <v>32</v>
      </c>
      <c r="CA32" s="35">
        <v>2220</v>
      </c>
      <c r="CB32" s="50">
        <f t="shared" si="70"/>
        <v>0</v>
      </c>
      <c r="CC32" s="46"/>
      <c r="CD32" s="46"/>
      <c r="CE32" s="33">
        <f t="shared" si="82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31524</v>
      </c>
      <c r="D33" s="47">
        <f t="shared" ref="D33:E33" si="83">SUM(D34:D50)</f>
        <v>0</v>
      </c>
      <c r="E33" s="47">
        <f t="shared" si="83"/>
        <v>522</v>
      </c>
      <c r="F33" s="47">
        <f t="shared" si="71"/>
        <v>31002</v>
      </c>
      <c r="H33" s="29" t="s">
        <v>33</v>
      </c>
      <c r="I33" s="30">
        <v>2240</v>
      </c>
      <c r="J33" s="120">
        <f>SUM(J34:J50)</f>
        <v>31002</v>
      </c>
      <c r="K33" s="47">
        <f t="shared" ref="K33:L33" si="84">SUM(K34:K50)</f>
        <v>0</v>
      </c>
      <c r="L33" s="47">
        <f t="shared" si="84"/>
        <v>3063.7200000000003</v>
      </c>
      <c r="M33" s="47">
        <f t="shared" ref="M33" si="85">J33+K33-L33</f>
        <v>27938.28</v>
      </c>
      <c r="O33" s="29" t="s">
        <v>33</v>
      </c>
      <c r="P33" s="30">
        <v>2240</v>
      </c>
      <c r="Q33" s="47">
        <f>SUM(Q34:Q50)</f>
        <v>27938.28</v>
      </c>
      <c r="R33" s="47">
        <f t="shared" ref="R33:S33" si="86">SUM(R34:R50)</f>
        <v>0</v>
      </c>
      <c r="S33" s="120">
        <f t="shared" si="86"/>
        <v>1391.28</v>
      </c>
      <c r="T33" s="47">
        <f t="shared" ref="T33" si="87">Q33+R33-S33</f>
        <v>26547</v>
      </c>
      <c r="V33" s="29" t="s">
        <v>33</v>
      </c>
      <c r="W33" s="30">
        <v>2240</v>
      </c>
      <c r="X33" s="47">
        <f>SUM(X34:X50)</f>
        <v>27120</v>
      </c>
      <c r="Y33" s="47">
        <f t="shared" ref="Y33" si="88">SUM(Y34:Y50)</f>
        <v>299000</v>
      </c>
      <c r="Z33" s="120">
        <f>SUM(Z34:Z50)</f>
        <v>2966.4700000000003</v>
      </c>
      <c r="AA33" s="47">
        <f t="shared" ref="AA33" si="89">X33+Y33-Z33</f>
        <v>323153.53000000003</v>
      </c>
      <c r="AC33" s="29" t="s">
        <v>33</v>
      </c>
      <c r="AD33" s="30">
        <v>2240</v>
      </c>
      <c r="AE33" s="47">
        <f>SUM(AE34:AE50)</f>
        <v>323153.28000000003</v>
      </c>
      <c r="AF33" s="47">
        <f t="shared" ref="AF33:AG33" si="90">SUM(AF34:AF50)</f>
        <v>0</v>
      </c>
      <c r="AG33" s="120">
        <f t="shared" si="90"/>
        <v>2031.04</v>
      </c>
      <c r="AH33" s="47">
        <f t="shared" ref="AH33" si="91">AE33+AF33-AG33</f>
        <v>321122.24000000005</v>
      </c>
      <c r="AJ33" s="29" t="s">
        <v>33</v>
      </c>
      <c r="AK33" s="30">
        <v>2240</v>
      </c>
      <c r="AL33" s="47">
        <f>SUM(AL34:AL50)</f>
        <v>321122.24</v>
      </c>
      <c r="AM33" s="47">
        <f t="shared" ref="AM33:AN33" si="92">SUM(AM34:AM50)</f>
        <v>0</v>
      </c>
      <c r="AN33" s="120">
        <f t="shared" si="92"/>
        <v>299000</v>
      </c>
      <c r="AO33" s="47">
        <f t="shared" ref="AO33" si="93">AL33+AM33-AN33</f>
        <v>22122.239999999991</v>
      </c>
      <c r="AQ33" s="29" t="s">
        <v>33</v>
      </c>
      <c r="AR33" s="30">
        <v>2240</v>
      </c>
      <c r="AS33" s="47">
        <f>SUM(AS34:AS50)</f>
        <v>22122.239999999998</v>
      </c>
      <c r="AT33" s="120">
        <f t="shared" ref="AT33:AU33" si="94">SUM(AT34:AT50)</f>
        <v>20000</v>
      </c>
      <c r="AU33" s="120">
        <f t="shared" si="94"/>
        <v>23462.6</v>
      </c>
      <c r="AV33" s="47">
        <f t="shared" ref="AV33" si="95">AS33+AT33-AU33</f>
        <v>18659.64</v>
      </c>
      <c r="AX33" s="29" t="s">
        <v>33</v>
      </c>
      <c r="AY33" s="30">
        <v>2240</v>
      </c>
      <c r="AZ33" s="47">
        <f>SUM(AZ34:AZ50)</f>
        <v>18659.64</v>
      </c>
      <c r="BA33" s="47">
        <f t="shared" ref="BA33:BB33" si="96">SUM(BA34:BA50)</f>
        <v>0</v>
      </c>
      <c r="BB33" s="47">
        <f t="shared" si="96"/>
        <v>0</v>
      </c>
      <c r="BC33" s="47">
        <f t="shared" ref="BC33" si="97">AZ33+BA33-BB33</f>
        <v>18659.64</v>
      </c>
      <c r="BE33" s="29" t="s">
        <v>33</v>
      </c>
      <c r="BF33" s="30">
        <v>2240</v>
      </c>
      <c r="BG33" s="47">
        <f>SUM(BG34:BG50)</f>
        <v>18659.64</v>
      </c>
      <c r="BH33" s="47">
        <f t="shared" ref="BH33:BI33" si="98">SUM(BH34:BH50)</f>
        <v>0</v>
      </c>
      <c r="BI33" s="47">
        <f t="shared" si="98"/>
        <v>0</v>
      </c>
      <c r="BJ33" s="47">
        <f t="shared" ref="BJ33" si="99">BG33+BH33-BI33</f>
        <v>18659.64</v>
      </c>
      <c r="BL33" s="29" t="s">
        <v>33</v>
      </c>
      <c r="BM33" s="30">
        <v>2240</v>
      </c>
      <c r="BN33" s="47">
        <f>SUM(BN34:BN50)</f>
        <v>18659.64</v>
      </c>
      <c r="BO33" s="47">
        <f t="shared" ref="BO33:BP33" si="100">SUM(BO34:BO50)</f>
        <v>0</v>
      </c>
      <c r="BP33" s="47">
        <f t="shared" si="100"/>
        <v>0</v>
      </c>
      <c r="BQ33" s="47">
        <f t="shared" ref="BQ33" si="101">BN33+BO33-BP33</f>
        <v>18659.64</v>
      </c>
      <c r="BS33" s="29" t="s">
        <v>33</v>
      </c>
      <c r="BT33" s="30">
        <v>2240</v>
      </c>
      <c r="BU33" s="47">
        <f>SUM(BU34:BU50)</f>
        <v>18659.64</v>
      </c>
      <c r="BV33" s="47">
        <f t="shared" ref="BV33:BW33" si="102">SUM(BV34:BV50)</f>
        <v>0</v>
      </c>
      <c r="BW33" s="47">
        <f t="shared" si="102"/>
        <v>0</v>
      </c>
      <c r="BX33" s="47">
        <f t="shared" ref="BX33" si="103">BU33+BV33-BW33</f>
        <v>18659.64</v>
      </c>
      <c r="BZ33" s="29" t="s">
        <v>33</v>
      </c>
      <c r="CA33" s="30">
        <v>2240</v>
      </c>
      <c r="CB33" s="47">
        <f>SUM(CB34:CB50)</f>
        <v>18659.64</v>
      </c>
      <c r="CC33" s="47">
        <f t="shared" ref="CC33:CD33" si="104">SUM(CC34:CC50)</f>
        <v>0</v>
      </c>
      <c r="CD33" s="47">
        <f t="shared" si="104"/>
        <v>0</v>
      </c>
      <c r="CE33" s="47">
        <f t="shared" ref="CE33" si="105">CB33+CC33-CD33</f>
        <v>18659.64</v>
      </c>
    </row>
    <row r="34" spans="1:83" s="27" customFormat="1" ht="15.75" customHeight="1" thickBot="1">
      <c r="A34" s="21" t="s">
        <v>133</v>
      </c>
      <c r="B34" s="16">
        <v>2240</v>
      </c>
      <c r="C34" s="49">
        <v>1752</v>
      </c>
      <c r="D34" s="49"/>
      <c r="E34" s="49"/>
      <c r="F34" s="45">
        <f>C34+D34-E34</f>
        <v>1752</v>
      </c>
      <c r="H34" s="21" t="s">
        <v>133</v>
      </c>
      <c r="I34" s="16">
        <v>2240</v>
      </c>
      <c r="J34" s="119">
        <f t="shared" si="60"/>
        <v>1752</v>
      </c>
      <c r="K34" s="49"/>
      <c r="L34" s="121"/>
      <c r="M34" s="124">
        <f>J34+K34-L34</f>
        <v>1752</v>
      </c>
      <c r="O34" s="21" t="s">
        <v>133</v>
      </c>
      <c r="P34" s="16">
        <v>2240</v>
      </c>
      <c r="Q34" s="50">
        <f t="shared" si="61"/>
        <v>1752</v>
      </c>
      <c r="R34" s="49"/>
      <c r="S34" s="121"/>
      <c r="T34" s="45">
        <f>Q34+R34-S34</f>
        <v>1752</v>
      </c>
      <c r="V34" s="21" t="s">
        <v>133</v>
      </c>
      <c r="W34" s="16">
        <v>2240</v>
      </c>
      <c r="X34" s="50">
        <f t="shared" si="62"/>
        <v>1752</v>
      </c>
      <c r="Y34" s="49"/>
      <c r="Z34" s="121"/>
      <c r="AA34" s="45">
        <f>X34+Y34-Z34</f>
        <v>1752</v>
      </c>
      <c r="AC34" s="21" t="s">
        <v>133</v>
      </c>
      <c r="AD34" s="16">
        <v>2240</v>
      </c>
      <c r="AE34" s="50">
        <f t="shared" si="63"/>
        <v>1752</v>
      </c>
      <c r="AF34" s="49"/>
      <c r="AG34" s="121">
        <v>1752</v>
      </c>
      <c r="AH34" s="45">
        <f>AE34+AF34-AG34</f>
        <v>0</v>
      </c>
      <c r="AJ34" s="21" t="s">
        <v>133</v>
      </c>
      <c r="AK34" s="16">
        <v>2240</v>
      </c>
      <c r="AL34" s="50">
        <f t="shared" si="64"/>
        <v>0</v>
      </c>
      <c r="AM34" s="49"/>
      <c r="AN34" s="121"/>
      <c r="AO34" s="45">
        <f>AL34+AM34-AN34</f>
        <v>0</v>
      </c>
      <c r="AQ34" s="21" t="s">
        <v>133</v>
      </c>
      <c r="AR34" s="16">
        <v>2240</v>
      </c>
      <c r="AS34" s="50">
        <f t="shared" si="65"/>
        <v>0</v>
      </c>
      <c r="AT34" s="121"/>
      <c r="AU34" s="121"/>
      <c r="AV34" s="45">
        <f>AS34+AT34-AU34</f>
        <v>0</v>
      </c>
      <c r="AX34" s="21" t="s">
        <v>133</v>
      </c>
      <c r="AY34" s="16">
        <v>2240</v>
      </c>
      <c r="AZ34" s="50">
        <f t="shared" si="66"/>
        <v>0</v>
      </c>
      <c r="BA34" s="49"/>
      <c r="BB34" s="49"/>
      <c r="BC34" s="45">
        <f>AZ34+BA34-BB34</f>
        <v>0</v>
      </c>
      <c r="BE34" s="21" t="s">
        <v>133</v>
      </c>
      <c r="BF34" s="16">
        <v>2240</v>
      </c>
      <c r="BG34" s="50">
        <f t="shared" si="67"/>
        <v>0</v>
      </c>
      <c r="BH34" s="49"/>
      <c r="BI34" s="49"/>
      <c r="BJ34" s="45">
        <f>BG34+BH34-BI34</f>
        <v>0</v>
      </c>
      <c r="BL34" s="21" t="s">
        <v>133</v>
      </c>
      <c r="BM34" s="16">
        <v>2240</v>
      </c>
      <c r="BN34" s="50">
        <f t="shared" si="68"/>
        <v>0</v>
      </c>
      <c r="BO34" s="49"/>
      <c r="BP34" s="49"/>
      <c r="BQ34" s="45">
        <f>BN34+BO34-BP34</f>
        <v>0</v>
      </c>
      <c r="BS34" s="21" t="s">
        <v>133</v>
      </c>
      <c r="BT34" s="16">
        <v>2240</v>
      </c>
      <c r="BU34" s="50">
        <f t="shared" si="69"/>
        <v>0</v>
      </c>
      <c r="BV34" s="49"/>
      <c r="BW34" s="49"/>
      <c r="BX34" s="45">
        <f>BU34+BV34-BW34</f>
        <v>0</v>
      </c>
      <c r="BZ34" s="21" t="s">
        <v>133</v>
      </c>
      <c r="CA34" s="16">
        <v>2240</v>
      </c>
      <c r="CB34" s="50">
        <f t="shared" si="70"/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35</v>
      </c>
      <c r="B35" s="16">
        <v>2240</v>
      </c>
      <c r="C35" s="49">
        <v>2088</v>
      </c>
      <c r="D35" s="49"/>
      <c r="E35" s="49">
        <v>522</v>
      </c>
      <c r="F35" s="45">
        <f t="shared" ref="F35:F50" si="106">C35+D35-E35</f>
        <v>1566</v>
      </c>
      <c r="H35" s="21" t="s">
        <v>35</v>
      </c>
      <c r="I35" s="16">
        <v>2240</v>
      </c>
      <c r="J35" s="119">
        <f t="shared" si="60"/>
        <v>1566</v>
      </c>
      <c r="K35" s="49"/>
      <c r="L35" s="121">
        <v>522</v>
      </c>
      <c r="M35" s="124">
        <f t="shared" ref="M35:M50" si="107">J35+K35-L35</f>
        <v>1044</v>
      </c>
      <c r="O35" s="21" t="s">
        <v>35</v>
      </c>
      <c r="P35" s="16">
        <v>2240</v>
      </c>
      <c r="Q35" s="50">
        <f t="shared" si="61"/>
        <v>1044</v>
      </c>
      <c r="R35" s="49"/>
      <c r="S35" s="121">
        <v>522</v>
      </c>
      <c r="T35" s="45">
        <f t="shared" ref="T35:T50" si="108">Q35+R35-S35</f>
        <v>522</v>
      </c>
      <c r="V35" s="21" t="s">
        <v>35</v>
      </c>
      <c r="W35" s="16">
        <v>2240</v>
      </c>
      <c r="X35" s="50">
        <f t="shared" si="62"/>
        <v>522</v>
      </c>
      <c r="Y35" s="49"/>
      <c r="Z35" s="121">
        <v>522</v>
      </c>
      <c r="AA35" s="45">
        <f t="shared" ref="AA35:AA50" si="109">X35+Y35-Z35</f>
        <v>0</v>
      </c>
      <c r="AC35" s="21" t="s">
        <v>35</v>
      </c>
      <c r="AD35" s="16">
        <v>2240</v>
      </c>
      <c r="AE35" s="50">
        <f t="shared" si="63"/>
        <v>0</v>
      </c>
      <c r="AF35" s="49"/>
      <c r="AG35" s="121"/>
      <c r="AH35" s="45">
        <f t="shared" ref="AH35:AH50" si="110">AE35+AF35-AG35</f>
        <v>0</v>
      </c>
      <c r="AJ35" s="21" t="s">
        <v>35</v>
      </c>
      <c r="AK35" s="16">
        <v>2240</v>
      </c>
      <c r="AL35" s="50">
        <f t="shared" si="64"/>
        <v>0</v>
      </c>
      <c r="AM35" s="49"/>
      <c r="AN35" s="121"/>
      <c r="AO35" s="45">
        <f t="shared" ref="AO35:AO50" si="111">AL35+AM35-AN35</f>
        <v>0</v>
      </c>
      <c r="AQ35" s="21" t="s">
        <v>35</v>
      </c>
      <c r="AR35" s="16">
        <v>2240</v>
      </c>
      <c r="AS35" s="50">
        <f t="shared" si="65"/>
        <v>0</v>
      </c>
      <c r="AT35" s="121"/>
      <c r="AU35" s="121"/>
      <c r="AV35" s="45">
        <f t="shared" ref="AV35:AV50" si="112">AS35+AT35-AU35</f>
        <v>0</v>
      </c>
      <c r="AX35" s="21" t="s">
        <v>35</v>
      </c>
      <c r="AY35" s="16">
        <v>2240</v>
      </c>
      <c r="AZ35" s="50">
        <f t="shared" si="66"/>
        <v>0</v>
      </c>
      <c r="BA35" s="49"/>
      <c r="BB35" s="49"/>
      <c r="BC35" s="45">
        <f t="shared" ref="BC35:BC50" si="113">AZ35+BA35-BB35</f>
        <v>0</v>
      </c>
      <c r="BE35" s="21" t="s">
        <v>35</v>
      </c>
      <c r="BF35" s="16">
        <v>2240</v>
      </c>
      <c r="BG35" s="50">
        <f t="shared" si="67"/>
        <v>0</v>
      </c>
      <c r="BH35" s="49"/>
      <c r="BI35" s="49"/>
      <c r="BJ35" s="45">
        <f t="shared" ref="BJ35:BJ50" si="114">BG35+BH35-BI35</f>
        <v>0</v>
      </c>
      <c r="BL35" s="21" t="s">
        <v>35</v>
      </c>
      <c r="BM35" s="16">
        <v>2240</v>
      </c>
      <c r="BN35" s="50">
        <f t="shared" si="68"/>
        <v>0</v>
      </c>
      <c r="BO35" s="49"/>
      <c r="BP35" s="49"/>
      <c r="BQ35" s="45">
        <f t="shared" ref="BQ35:BQ50" si="115">BN35+BO35-BP35</f>
        <v>0</v>
      </c>
      <c r="BS35" s="21" t="s">
        <v>35</v>
      </c>
      <c r="BT35" s="16">
        <v>2240</v>
      </c>
      <c r="BU35" s="50">
        <f t="shared" si="69"/>
        <v>0</v>
      </c>
      <c r="BV35" s="49"/>
      <c r="BW35" s="49"/>
      <c r="BX35" s="45">
        <f t="shared" ref="BX35:BX50" si="116">BU35+BV35-BW35</f>
        <v>0</v>
      </c>
      <c r="BZ35" s="21" t="s">
        <v>35</v>
      </c>
      <c r="CA35" s="16">
        <v>2240</v>
      </c>
      <c r="CB35" s="50">
        <f t="shared" si="70"/>
        <v>0</v>
      </c>
      <c r="CC35" s="49"/>
      <c r="CD35" s="49"/>
      <c r="CE35" s="45">
        <f t="shared" ref="CE35:CE50" si="117">CB35+CC35-CD35</f>
        <v>0</v>
      </c>
    </row>
    <row r="36" spans="1:83" s="27" customFormat="1" ht="15.75" thickBot="1">
      <c r="A36" s="24" t="s">
        <v>125</v>
      </c>
      <c r="B36" s="23">
        <v>2240</v>
      </c>
      <c r="C36" s="49">
        <v>1200</v>
      </c>
      <c r="D36" s="49"/>
      <c r="E36" s="49"/>
      <c r="F36" s="45">
        <f t="shared" si="106"/>
        <v>1200</v>
      </c>
      <c r="H36" s="24" t="s">
        <v>125</v>
      </c>
      <c r="I36" s="23">
        <v>2240</v>
      </c>
      <c r="J36" s="119">
        <f t="shared" si="60"/>
        <v>1200</v>
      </c>
      <c r="K36" s="49"/>
      <c r="L36" s="121">
        <v>1200</v>
      </c>
      <c r="M36" s="124">
        <f t="shared" si="107"/>
        <v>0</v>
      </c>
      <c r="O36" s="24" t="s">
        <v>125</v>
      </c>
      <c r="P36" s="23">
        <v>2240</v>
      </c>
      <c r="Q36" s="50">
        <f t="shared" si="61"/>
        <v>0</v>
      </c>
      <c r="R36" s="49"/>
      <c r="S36" s="121"/>
      <c r="T36" s="45">
        <f t="shared" si="108"/>
        <v>0</v>
      </c>
      <c r="V36" s="24" t="s">
        <v>125</v>
      </c>
      <c r="W36" s="23">
        <v>2240</v>
      </c>
      <c r="X36" s="50">
        <f t="shared" si="62"/>
        <v>0</v>
      </c>
      <c r="Y36" s="49"/>
      <c r="Z36" s="121"/>
      <c r="AA36" s="45">
        <f t="shared" si="109"/>
        <v>0</v>
      </c>
      <c r="AC36" s="24" t="s">
        <v>125</v>
      </c>
      <c r="AD36" s="23">
        <v>2240</v>
      </c>
      <c r="AE36" s="50">
        <f t="shared" si="63"/>
        <v>0</v>
      </c>
      <c r="AF36" s="49"/>
      <c r="AG36" s="121"/>
      <c r="AH36" s="45">
        <f t="shared" si="110"/>
        <v>0</v>
      </c>
      <c r="AJ36" s="24" t="s">
        <v>125</v>
      </c>
      <c r="AK36" s="23">
        <v>2240</v>
      </c>
      <c r="AL36" s="50">
        <f t="shared" si="64"/>
        <v>0</v>
      </c>
      <c r="AM36" s="49"/>
      <c r="AN36" s="121"/>
      <c r="AO36" s="45">
        <f t="shared" si="111"/>
        <v>0</v>
      </c>
      <c r="AQ36" s="24" t="s">
        <v>125</v>
      </c>
      <c r="AR36" s="23">
        <v>2240</v>
      </c>
      <c r="AS36" s="50">
        <f t="shared" si="65"/>
        <v>0</v>
      </c>
      <c r="AT36" s="121"/>
      <c r="AU36" s="121"/>
      <c r="AV36" s="45">
        <f t="shared" si="112"/>
        <v>0</v>
      </c>
      <c r="AX36" s="24" t="s">
        <v>125</v>
      </c>
      <c r="AY36" s="23">
        <v>2240</v>
      </c>
      <c r="AZ36" s="50">
        <f t="shared" si="66"/>
        <v>0</v>
      </c>
      <c r="BA36" s="49"/>
      <c r="BB36" s="49"/>
      <c r="BC36" s="45">
        <f t="shared" si="113"/>
        <v>0</v>
      </c>
      <c r="BE36" s="24" t="s">
        <v>125</v>
      </c>
      <c r="BF36" s="23">
        <v>2240</v>
      </c>
      <c r="BG36" s="50">
        <f t="shared" si="67"/>
        <v>0</v>
      </c>
      <c r="BH36" s="49"/>
      <c r="BI36" s="49"/>
      <c r="BJ36" s="45">
        <f t="shared" si="114"/>
        <v>0</v>
      </c>
      <c r="BL36" s="24" t="s">
        <v>125</v>
      </c>
      <c r="BM36" s="23">
        <v>2240</v>
      </c>
      <c r="BN36" s="50">
        <f t="shared" si="68"/>
        <v>0</v>
      </c>
      <c r="BO36" s="49"/>
      <c r="BP36" s="49"/>
      <c r="BQ36" s="45">
        <f t="shared" si="115"/>
        <v>0</v>
      </c>
      <c r="BS36" s="24" t="s">
        <v>125</v>
      </c>
      <c r="BT36" s="23">
        <v>2240</v>
      </c>
      <c r="BU36" s="50">
        <f t="shared" si="69"/>
        <v>0</v>
      </c>
      <c r="BV36" s="49"/>
      <c r="BW36" s="49"/>
      <c r="BX36" s="45">
        <f t="shared" si="116"/>
        <v>0</v>
      </c>
      <c r="BZ36" s="24" t="s">
        <v>125</v>
      </c>
      <c r="CA36" s="23">
        <v>2240</v>
      </c>
      <c r="CB36" s="50">
        <f t="shared" si="70"/>
        <v>0</v>
      </c>
      <c r="CC36" s="49"/>
      <c r="CD36" s="49"/>
      <c r="CE36" s="45">
        <f t="shared" si="117"/>
        <v>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49"/>
      <c r="F37" s="45">
        <f t="shared" si="106"/>
        <v>1000</v>
      </c>
      <c r="H37" s="24" t="s">
        <v>127</v>
      </c>
      <c r="I37" s="23">
        <v>2240</v>
      </c>
      <c r="J37" s="119">
        <f t="shared" si="60"/>
        <v>1000</v>
      </c>
      <c r="K37" s="49"/>
      <c r="L37" s="121"/>
      <c r="M37" s="124">
        <f t="shared" si="107"/>
        <v>1000</v>
      </c>
      <c r="O37" s="24" t="s">
        <v>127</v>
      </c>
      <c r="P37" s="23">
        <v>2240</v>
      </c>
      <c r="Q37" s="50">
        <f t="shared" si="61"/>
        <v>1000</v>
      </c>
      <c r="R37" s="49"/>
      <c r="S37" s="121"/>
      <c r="T37" s="45">
        <f t="shared" si="108"/>
        <v>1000</v>
      </c>
      <c r="V37" s="24" t="s">
        <v>127</v>
      </c>
      <c r="W37" s="23">
        <v>2240</v>
      </c>
      <c r="X37" s="50">
        <f t="shared" si="62"/>
        <v>1000</v>
      </c>
      <c r="Y37" s="49"/>
      <c r="Z37" s="121"/>
      <c r="AA37" s="45">
        <f t="shared" si="109"/>
        <v>1000</v>
      </c>
      <c r="AC37" s="24" t="s">
        <v>127</v>
      </c>
      <c r="AD37" s="23">
        <v>2240</v>
      </c>
      <c r="AE37" s="50">
        <f t="shared" si="63"/>
        <v>1000</v>
      </c>
      <c r="AF37" s="49"/>
      <c r="AG37" s="121"/>
      <c r="AH37" s="45">
        <f t="shared" si="110"/>
        <v>1000</v>
      </c>
      <c r="AJ37" s="24" t="s">
        <v>127</v>
      </c>
      <c r="AK37" s="23">
        <v>2240</v>
      </c>
      <c r="AL37" s="50">
        <f t="shared" si="64"/>
        <v>1000</v>
      </c>
      <c r="AM37" s="49"/>
      <c r="AN37" s="121"/>
      <c r="AO37" s="45">
        <f t="shared" si="111"/>
        <v>1000</v>
      </c>
      <c r="AQ37" s="24" t="s">
        <v>127</v>
      </c>
      <c r="AR37" s="23">
        <v>2240</v>
      </c>
      <c r="AS37" s="50">
        <f t="shared" si="65"/>
        <v>1000</v>
      </c>
      <c r="AT37" s="121"/>
      <c r="AU37" s="121"/>
      <c r="AV37" s="45">
        <f t="shared" si="112"/>
        <v>1000</v>
      </c>
      <c r="AX37" s="24" t="s">
        <v>127</v>
      </c>
      <c r="AY37" s="23">
        <v>2240</v>
      </c>
      <c r="AZ37" s="50">
        <f t="shared" si="66"/>
        <v>1000</v>
      </c>
      <c r="BA37" s="49"/>
      <c r="BB37" s="49"/>
      <c r="BC37" s="45">
        <f t="shared" si="113"/>
        <v>1000</v>
      </c>
      <c r="BE37" s="24" t="s">
        <v>127</v>
      </c>
      <c r="BF37" s="23">
        <v>2240</v>
      </c>
      <c r="BG37" s="50">
        <f t="shared" si="67"/>
        <v>1000</v>
      </c>
      <c r="BH37" s="49"/>
      <c r="BI37" s="49"/>
      <c r="BJ37" s="45">
        <f t="shared" si="114"/>
        <v>1000</v>
      </c>
      <c r="BL37" s="24" t="s">
        <v>127</v>
      </c>
      <c r="BM37" s="23">
        <v>2240</v>
      </c>
      <c r="BN37" s="50">
        <f t="shared" si="68"/>
        <v>1000</v>
      </c>
      <c r="BO37" s="49"/>
      <c r="BP37" s="49"/>
      <c r="BQ37" s="45">
        <f t="shared" si="115"/>
        <v>1000</v>
      </c>
      <c r="BS37" s="24" t="s">
        <v>127</v>
      </c>
      <c r="BT37" s="23">
        <v>2240</v>
      </c>
      <c r="BU37" s="50">
        <f t="shared" si="69"/>
        <v>1000</v>
      </c>
      <c r="BV37" s="49"/>
      <c r="BW37" s="49"/>
      <c r="BX37" s="45">
        <f t="shared" si="116"/>
        <v>1000</v>
      </c>
      <c r="BZ37" s="24" t="s">
        <v>127</v>
      </c>
      <c r="CA37" s="23">
        <v>2240</v>
      </c>
      <c r="CB37" s="50">
        <f t="shared" si="70"/>
        <v>1000</v>
      </c>
      <c r="CC37" s="49"/>
      <c r="CD37" s="49"/>
      <c r="CE37" s="45">
        <f t="shared" si="117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1250</v>
      </c>
      <c r="D38" s="49"/>
      <c r="E38" s="49"/>
      <c r="F38" s="45">
        <f t="shared" si="106"/>
        <v>1250</v>
      </c>
      <c r="H38" s="24" t="s">
        <v>128</v>
      </c>
      <c r="I38" s="23">
        <v>2240</v>
      </c>
      <c r="J38" s="119">
        <f t="shared" si="60"/>
        <v>1250</v>
      </c>
      <c r="K38" s="49"/>
      <c r="L38" s="121"/>
      <c r="M38" s="124">
        <f t="shared" si="107"/>
        <v>1250</v>
      </c>
      <c r="O38" s="24" t="s">
        <v>128</v>
      </c>
      <c r="P38" s="23">
        <v>2240</v>
      </c>
      <c r="Q38" s="50">
        <f t="shared" si="61"/>
        <v>1250</v>
      </c>
      <c r="R38" s="49"/>
      <c r="S38" s="121"/>
      <c r="T38" s="45">
        <f t="shared" si="108"/>
        <v>1250</v>
      </c>
      <c r="V38" s="24" t="s">
        <v>128</v>
      </c>
      <c r="W38" s="23">
        <v>2240</v>
      </c>
      <c r="X38" s="50">
        <f t="shared" si="62"/>
        <v>1250</v>
      </c>
      <c r="Y38" s="49"/>
      <c r="Z38" s="121"/>
      <c r="AA38" s="45">
        <f t="shared" si="109"/>
        <v>1250</v>
      </c>
      <c r="AC38" s="24" t="s">
        <v>128</v>
      </c>
      <c r="AD38" s="23">
        <v>2240</v>
      </c>
      <c r="AE38" s="50">
        <f t="shared" si="63"/>
        <v>1250</v>
      </c>
      <c r="AF38" s="49"/>
      <c r="AG38" s="121"/>
      <c r="AH38" s="45">
        <f t="shared" si="110"/>
        <v>1250</v>
      </c>
      <c r="AJ38" s="24" t="s">
        <v>128</v>
      </c>
      <c r="AK38" s="23">
        <v>2240</v>
      </c>
      <c r="AL38" s="50">
        <f t="shared" si="64"/>
        <v>1250</v>
      </c>
      <c r="AM38" s="49"/>
      <c r="AN38" s="121"/>
      <c r="AO38" s="45">
        <f t="shared" si="111"/>
        <v>1250</v>
      </c>
      <c r="AQ38" s="24" t="s">
        <v>128</v>
      </c>
      <c r="AR38" s="23">
        <v>2240</v>
      </c>
      <c r="AS38" s="50">
        <f t="shared" si="65"/>
        <v>1250</v>
      </c>
      <c r="AT38" s="121"/>
      <c r="AU38" s="121"/>
      <c r="AV38" s="45">
        <f t="shared" si="112"/>
        <v>1250</v>
      </c>
      <c r="AX38" s="24" t="s">
        <v>128</v>
      </c>
      <c r="AY38" s="23">
        <v>2240</v>
      </c>
      <c r="AZ38" s="50">
        <f t="shared" si="66"/>
        <v>1250</v>
      </c>
      <c r="BA38" s="49"/>
      <c r="BB38" s="49"/>
      <c r="BC38" s="45">
        <f t="shared" si="113"/>
        <v>1250</v>
      </c>
      <c r="BE38" s="24" t="s">
        <v>128</v>
      </c>
      <c r="BF38" s="23">
        <v>2240</v>
      </c>
      <c r="BG38" s="50">
        <f t="shared" si="67"/>
        <v>1250</v>
      </c>
      <c r="BH38" s="49"/>
      <c r="BI38" s="49"/>
      <c r="BJ38" s="45">
        <f t="shared" si="114"/>
        <v>1250</v>
      </c>
      <c r="BL38" s="24" t="s">
        <v>128</v>
      </c>
      <c r="BM38" s="23">
        <v>2240</v>
      </c>
      <c r="BN38" s="50">
        <f t="shared" si="68"/>
        <v>1250</v>
      </c>
      <c r="BO38" s="49"/>
      <c r="BP38" s="49"/>
      <c r="BQ38" s="45">
        <f t="shared" si="115"/>
        <v>1250</v>
      </c>
      <c r="BS38" s="24" t="s">
        <v>128</v>
      </c>
      <c r="BT38" s="23">
        <v>2240</v>
      </c>
      <c r="BU38" s="50">
        <f t="shared" si="69"/>
        <v>1250</v>
      </c>
      <c r="BV38" s="49"/>
      <c r="BW38" s="49"/>
      <c r="BX38" s="45">
        <f t="shared" si="116"/>
        <v>1250</v>
      </c>
      <c r="BZ38" s="24" t="s">
        <v>128</v>
      </c>
      <c r="CA38" s="23">
        <v>2240</v>
      </c>
      <c r="CB38" s="50">
        <f t="shared" si="70"/>
        <v>1250</v>
      </c>
      <c r="CC38" s="49"/>
      <c r="CD38" s="49"/>
      <c r="CE38" s="45">
        <f t="shared" si="117"/>
        <v>1250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49"/>
      <c r="F39" s="45">
        <f t="shared" si="106"/>
        <v>1300</v>
      </c>
      <c r="H39" s="24" t="s">
        <v>129</v>
      </c>
      <c r="I39" s="23">
        <v>2240</v>
      </c>
      <c r="J39" s="119">
        <f t="shared" si="60"/>
        <v>1300</v>
      </c>
      <c r="K39" s="49"/>
      <c r="L39" s="121"/>
      <c r="M39" s="124">
        <f t="shared" si="107"/>
        <v>1300</v>
      </c>
      <c r="O39" s="24" t="s">
        <v>129</v>
      </c>
      <c r="P39" s="23">
        <v>2240</v>
      </c>
      <c r="Q39" s="50">
        <f t="shared" si="61"/>
        <v>1300</v>
      </c>
      <c r="R39" s="49"/>
      <c r="S39" s="121"/>
      <c r="T39" s="45">
        <f t="shared" si="108"/>
        <v>1300</v>
      </c>
      <c r="V39" s="24" t="s">
        <v>129</v>
      </c>
      <c r="W39" s="23">
        <v>2240</v>
      </c>
      <c r="X39" s="50">
        <f t="shared" si="62"/>
        <v>1300</v>
      </c>
      <c r="Y39" s="49"/>
      <c r="Z39" s="121"/>
      <c r="AA39" s="45">
        <f t="shared" si="109"/>
        <v>1300</v>
      </c>
      <c r="AC39" s="24" t="s">
        <v>129</v>
      </c>
      <c r="AD39" s="23">
        <v>2240</v>
      </c>
      <c r="AE39" s="50">
        <f t="shared" si="63"/>
        <v>1300</v>
      </c>
      <c r="AF39" s="49"/>
      <c r="AG39" s="121"/>
      <c r="AH39" s="45">
        <f t="shared" si="110"/>
        <v>1300</v>
      </c>
      <c r="AJ39" s="24" t="s">
        <v>129</v>
      </c>
      <c r="AK39" s="23">
        <v>2240</v>
      </c>
      <c r="AL39" s="50">
        <f t="shared" si="64"/>
        <v>1300</v>
      </c>
      <c r="AM39" s="49"/>
      <c r="AN39" s="121"/>
      <c r="AO39" s="45">
        <f t="shared" si="111"/>
        <v>1300</v>
      </c>
      <c r="AQ39" s="24" t="s">
        <v>129</v>
      </c>
      <c r="AR39" s="23">
        <v>2240</v>
      </c>
      <c r="AS39" s="50">
        <f t="shared" si="65"/>
        <v>1300</v>
      </c>
      <c r="AT39" s="121"/>
      <c r="AU39" s="121"/>
      <c r="AV39" s="45">
        <f t="shared" si="112"/>
        <v>1300</v>
      </c>
      <c r="AX39" s="24" t="s">
        <v>129</v>
      </c>
      <c r="AY39" s="23">
        <v>2240</v>
      </c>
      <c r="AZ39" s="50">
        <f t="shared" si="66"/>
        <v>1300</v>
      </c>
      <c r="BA39" s="49"/>
      <c r="BB39" s="49"/>
      <c r="BC39" s="45">
        <f t="shared" si="113"/>
        <v>1300</v>
      </c>
      <c r="BE39" s="24" t="s">
        <v>129</v>
      </c>
      <c r="BF39" s="23">
        <v>2240</v>
      </c>
      <c r="BG39" s="50">
        <f t="shared" si="67"/>
        <v>1300</v>
      </c>
      <c r="BH39" s="49"/>
      <c r="BI39" s="49"/>
      <c r="BJ39" s="45">
        <f t="shared" si="114"/>
        <v>1300</v>
      </c>
      <c r="BL39" s="24" t="s">
        <v>129</v>
      </c>
      <c r="BM39" s="23">
        <v>2240</v>
      </c>
      <c r="BN39" s="50">
        <f t="shared" si="68"/>
        <v>1300</v>
      </c>
      <c r="BO39" s="49"/>
      <c r="BP39" s="49"/>
      <c r="BQ39" s="45">
        <f t="shared" si="115"/>
        <v>1300</v>
      </c>
      <c r="BS39" s="24" t="s">
        <v>129</v>
      </c>
      <c r="BT39" s="23">
        <v>2240</v>
      </c>
      <c r="BU39" s="50">
        <f t="shared" si="69"/>
        <v>1300</v>
      </c>
      <c r="BV39" s="49"/>
      <c r="BW39" s="49"/>
      <c r="BX39" s="45">
        <f t="shared" si="116"/>
        <v>1300</v>
      </c>
      <c r="BZ39" s="24" t="s">
        <v>129</v>
      </c>
      <c r="CA39" s="23">
        <v>2240</v>
      </c>
      <c r="CB39" s="50">
        <f t="shared" si="70"/>
        <v>1300</v>
      </c>
      <c r="CC39" s="49"/>
      <c r="CD39" s="49"/>
      <c r="CE39" s="45">
        <f t="shared" si="117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f>2389+190</f>
        <v>2579</v>
      </c>
      <c r="D40" s="49"/>
      <c r="E40" s="49"/>
      <c r="F40" s="45">
        <f t="shared" si="106"/>
        <v>2579</v>
      </c>
      <c r="H40" s="21" t="s">
        <v>41</v>
      </c>
      <c r="I40" s="16">
        <v>2240</v>
      </c>
      <c r="J40" s="119">
        <f t="shared" si="60"/>
        <v>2579</v>
      </c>
      <c r="K40" s="49"/>
      <c r="L40" s="121"/>
      <c r="M40" s="124">
        <f t="shared" si="107"/>
        <v>2579</v>
      </c>
      <c r="O40" s="21" t="s">
        <v>41</v>
      </c>
      <c r="P40" s="16">
        <v>2240</v>
      </c>
      <c r="Q40" s="50">
        <f t="shared" si="61"/>
        <v>2579</v>
      </c>
      <c r="R40" s="49"/>
      <c r="S40" s="121"/>
      <c r="T40" s="45">
        <f t="shared" si="108"/>
        <v>2579</v>
      </c>
      <c r="V40" s="21" t="s">
        <v>41</v>
      </c>
      <c r="W40" s="16">
        <v>2240</v>
      </c>
      <c r="X40" s="50">
        <f t="shared" si="62"/>
        <v>2579</v>
      </c>
      <c r="Y40" s="49"/>
      <c r="Z40" s="121"/>
      <c r="AA40" s="45">
        <f t="shared" si="109"/>
        <v>2579</v>
      </c>
      <c r="AC40" s="21" t="s">
        <v>41</v>
      </c>
      <c r="AD40" s="16">
        <v>2240</v>
      </c>
      <c r="AE40" s="50">
        <f t="shared" si="63"/>
        <v>2579</v>
      </c>
      <c r="AF40" s="49"/>
      <c r="AG40" s="121"/>
      <c r="AH40" s="45">
        <f t="shared" si="110"/>
        <v>2579</v>
      </c>
      <c r="AJ40" s="21" t="s">
        <v>41</v>
      </c>
      <c r="AK40" s="16">
        <v>2240</v>
      </c>
      <c r="AL40" s="50">
        <f t="shared" si="64"/>
        <v>2579</v>
      </c>
      <c r="AM40" s="49"/>
      <c r="AN40" s="121"/>
      <c r="AO40" s="45">
        <f t="shared" si="111"/>
        <v>2579</v>
      </c>
      <c r="AQ40" s="21" t="s">
        <v>41</v>
      </c>
      <c r="AR40" s="16">
        <v>2240</v>
      </c>
      <c r="AS40" s="50">
        <f t="shared" si="65"/>
        <v>2579</v>
      </c>
      <c r="AT40" s="121"/>
      <c r="AU40" s="121">
        <f>1065.6+612</f>
        <v>1677.6</v>
      </c>
      <c r="AV40" s="45">
        <f t="shared" si="112"/>
        <v>901.40000000000009</v>
      </c>
      <c r="AX40" s="21" t="s">
        <v>41</v>
      </c>
      <c r="AY40" s="16">
        <v>2240</v>
      </c>
      <c r="AZ40" s="50">
        <f t="shared" si="66"/>
        <v>901.40000000000009</v>
      </c>
      <c r="BA40" s="49"/>
      <c r="BB40" s="49"/>
      <c r="BC40" s="45">
        <f t="shared" si="113"/>
        <v>901.40000000000009</v>
      </c>
      <c r="BE40" s="21" t="s">
        <v>41</v>
      </c>
      <c r="BF40" s="16">
        <v>2240</v>
      </c>
      <c r="BG40" s="50">
        <f t="shared" si="67"/>
        <v>901.40000000000009</v>
      </c>
      <c r="BH40" s="49"/>
      <c r="BI40" s="49"/>
      <c r="BJ40" s="45">
        <f t="shared" si="114"/>
        <v>901.40000000000009</v>
      </c>
      <c r="BL40" s="21" t="s">
        <v>41</v>
      </c>
      <c r="BM40" s="16">
        <v>2240</v>
      </c>
      <c r="BN40" s="50">
        <f t="shared" si="68"/>
        <v>901.40000000000009</v>
      </c>
      <c r="BO40" s="49"/>
      <c r="BP40" s="49"/>
      <c r="BQ40" s="45">
        <f t="shared" si="115"/>
        <v>901.40000000000009</v>
      </c>
      <c r="BS40" s="21" t="s">
        <v>41</v>
      </c>
      <c r="BT40" s="16">
        <v>2240</v>
      </c>
      <c r="BU40" s="50">
        <f t="shared" si="69"/>
        <v>901.40000000000009</v>
      </c>
      <c r="BV40" s="49"/>
      <c r="BW40" s="49"/>
      <c r="BX40" s="45">
        <f t="shared" si="116"/>
        <v>901.40000000000009</v>
      </c>
      <c r="BZ40" s="21" t="s">
        <v>41</v>
      </c>
      <c r="CA40" s="16">
        <v>2240</v>
      </c>
      <c r="CB40" s="50">
        <f t="shared" si="70"/>
        <v>901.40000000000009</v>
      </c>
      <c r="CC40" s="49"/>
      <c r="CD40" s="49"/>
      <c r="CE40" s="45">
        <f t="shared" si="117"/>
        <v>901.40000000000009</v>
      </c>
    </row>
    <row r="41" spans="1:83" s="27" customFormat="1" ht="15.75" customHeight="1" thickBot="1">
      <c r="A41" s="21" t="s">
        <v>47</v>
      </c>
      <c r="B41" s="16">
        <v>2240</v>
      </c>
      <c r="C41" s="49">
        <f>2700+2200</f>
        <v>4900</v>
      </c>
      <c r="D41" s="49"/>
      <c r="E41" s="49"/>
      <c r="F41" s="45">
        <f t="shared" si="106"/>
        <v>4900</v>
      </c>
      <c r="H41" s="21" t="s">
        <v>47</v>
      </c>
      <c r="I41" s="16">
        <v>2240</v>
      </c>
      <c r="J41" s="119">
        <f t="shared" si="60"/>
        <v>4900</v>
      </c>
      <c r="K41" s="49"/>
      <c r="L41" s="121"/>
      <c r="M41" s="124">
        <f t="shared" si="107"/>
        <v>4900</v>
      </c>
      <c r="O41" s="21" t="s">
        <v>47</v>
      </c>
      <c r="P41" s="16">
        <v>2240</v>
      </c>
      <c r="Q41" s="50">
        <f t="shared" si="61"/>
        <v>4900</v>
      </c>
      <c r="R41" s="49"/>
      <c r="S41" s="121"/>
      <c r="T41" s="45">
        <f t="shared" si="108"/>
        <v>4900</v>
      </c>
      <c r="V41" s="21" t="s">
        <v>47</v>
      </c>
      <c r="W41" s="16">
        <v>2240</v>
      </c>
      <c r="X41" s="50">
        <f t="shared" si="62"/>
        <v>4900</v>
      </c>
      <c r="Y41" s="49"/>
      <c r="Z41" s="121"/>
      <c r="AA41" s="45">
        <f t="shared" si="109"/>
        <v>4900</v>
      </c>
      <c r="AC41" s="21" t="s">
        <v>47</v>
      </c>
      <c r="AD41" s="16">
        <v>2240</v>
      </c>
      <c r="AE41" s="50">
        <f t="shared" si="63"/>
        <v>4900</v>
      </c>
      <c r="AF41" s="49"/>
      <c r="AG41" s="121"/>
      <c r="AH41" s="45">
        <f t="shared" si="110"/>
        <v>4900</v>
      </c>
      <c r="AJ41" s="21" t="s">
        <v>47</v>
      </c>
      <c r="AK41" s="16">
        <v>2240</v>
      </c>
      <c r="AL41" s="50">
        <f t="shared" si="64"/>
        <v>4900</v>
      </c>
      <c r="AM41" s="49"/>
      <c r="AN41" s="121"/>
      <c r="AO41" s="45">
        <f t="shared" si="111"/>
        <v>4900</v>
      </c>
      <c r="AQ41" s="21" t="s">
        <v>47</v>
      </c>
      <c r="AR41" s="16">
        <v>2240</v>
      </c>
      <c r="AS41" s="50">
        <f t="shared" si="65"/>
        <v>4900</v>
      </c>
      <c r="AT41" s="121"/>
      <c r="AU41" s="121"/>
      <c r="AV41" s="45">
        <f t="shared" si="112"/>
        <v>4900</v>
      </c>
      <c r="AX41" s="21" t="s">
        <v>47</v>
      </c>
      <c r="AY41" s="16">
        <v>2240</v>
      </c>
      <c r="AZ41" s="50">
        <f t="shared" si="66"/>
        <v>4900</v>
      </c>
      <c r="BA41" s="49"/>
      <c r="BB41" s="49"/>
      <c r="BC41" s="45">
        <f t="shared" si="113"/>
        <v>4900</v>
      </c>
      <c r="BE41" s="21" t="s">
        <v>47</v>
      </c>
      <c r="BF41" s="16">
        <v>2240</v>
      </c>
      <c r="BG41" s="50">
        <f t="shared" si="67"/>
        <v>4900</v>
      </c>
      <c r="BH41" s="49"/>
      <c r="BI41" s="49"/>
      <c r="BJ41" s="45">
        <f t="shared" si="114"/>
        <v>4900</v>
      </c>
      <c r="BL41" s="21" t="s">
        <v>47</v>
      </c>
      <c r="BM41" s="16">
        <v>2240</v>
      </c>
      <c r="BN41" s="50">
        <f t="shared" si="68"/>
        <v>4900</v>
      </c>
      <c r="BO41" s="49"/>
      <c r="BP41" s="49"/>
      <c r="BQ41" s="45">
        <f t="shared" si="115"/>
        <v>4900</v>
      </c>
      <c r="BS41" s="21" t="s">
        <v>47</v>
      </c>
      <c r="BT41" s="16">
        <v>2240</v>
      </c>
      <c r="BU41" s="50">
        <f t="shared" si="69"/>
        <v>4900</v>
      </c>
      <c r="BV41" s="49"/>
      <c r="BW41" s="49"/>
      <c r="BX41" s="45">
        <f t="shared" si="116"/>
        <v>4900</v>
      </c>
      <c r="BZ41" s="21" t="s">
        <v>47</v>
      </c>
      <c r="CA41" s="16">
        <v>2240</v>
      </c>
      <c r="CB41" s="50">
        <f t="shared" si="70"/>
        <v>4900</v>
      </c>
      <c r="CC41" s="49"/>
      <c r="CD41" s="49"/>
      <c r="CE41" s="45">
        <f t="shared" si="117"/>
        <v>4900</v>
      </c>
    </row>
    <row r="42" spans="1:83" s="27" customFormat="1" ht="15.75" customHeight="1" thickBot="1">
      <c r="A42" s="21" t="s">
        <v>45</v>
      </c>
      <c r="B42" s="16">
        <v>2240</v>
      </c>
      <c r="C42" s="49">
        <v>820</v>
      </c>
      <c r="D42" s="49"/>
      <c r="E42" s="49"/>
      <c r="F42" s="45">
        <f t="shared" si="106"/>
        <v>820</v>
      </c>
      <c r="H42" s="21" t="s">
        <v>45</v>
      </c>
      <c r="I42" s="16">
        <v>2240</v>
      </c>
      <c r="J42" s="119">
        <f t="shared" si="60"/>
        <v>820</v>
      </c>
      <c r="K42" s="49"/>
      <c r="L42" s="121">
        <v>820</v>
      </c>
      <c r="M42" s="124">
        <f t="shared" si="107"/>
        <v>0</v>
      </c>
      <c r="O42" s="21" t="s">
        <v>45</v>
      </c>
      <c r="P42" s="16">
        <v>2240</v>
      </c>
      <c r="Q42" s="50">
        <f t="shared" si="61"/>
        <v>0</v>
      </c>
      <c r="R42" s="49"/>
      <c r="S42" s="121"/>
      <c r="T42" s="45">
        <f t="shared" si="108"/>
        <v>0</v>
      </c>
      <c r="V42" s="21" t="s">
        <v>45</v>
      </c>
      <c r="W42" s="16">
        <v>2240</v>
      </c>
      <c r="X42" s="50">
        <f t="shared" si="62"/>
        <v>0</v>
      </c>
      <c r="Y42" s="49"/>
      <c r="Z42" s="121"/>
      <c r="AA42" s="45">
        <f t="shared" si="109"/>
        <v>0</v>
      </c>
      <c r="AC42" s="21" t="s">
        <v>45</v>
      </c>
      <c r="AD42" s="16">
        <v>2240</v>
      </c>
      <c r="AE42" s="50">
        <f t="shared" si="63"/>
        <v>0</v>
      </c>
      <c r="AF42" s="49"/>
      <c r="AG42" s="121"/>
      <c r="AH42" s="45">
        <f t="shared" si="110"/>
        <v>0</v>
      </c>
      <c r="AJ42" s="21" t="s">
        <v>45</v>
      </c>
      <c r="AK42" s="16">
        <v>2240</v>
      </c>
      <c r="AL42" s="50">
        <f t="shared" si="64"/>
        <v>0</v>
      </c>
      <c r="AM42" s="49"/>
      <c r="AN42" s="121"/>
      <c r="AO42" s="45">
        <f t="shared" si="111"/>
        <v>0</v>
      </c>
      <c r="AQ42" s="21" t="s">
        <v>45</v>
      </c>
      <c r="AR42" s="16">
        <v>2240</v>
      </c>
      <c r="AS42" s="50">
        <f t="shared" si="65"/>
        <v>0</v>
      </c>
      <c r="AT42" s="121"/>
      <c r="AU42" s="121"/>
      <c r="AV42" s="45">
        <f t="shared" si="112"/>
        <v>0</v>
      </c>
      <c r="AX42" s="21" t="s">
        <v>45</v>
      </c>
      <c r="AY42" s="16">
        <v>2240</v>
      </c>
      <c r="AZ42" s="50">
        <f t="shared" si="66"/>
        <v>0</v>
      </c>
      <c r="BA42" s="49"/>
      <c r="BB42" s="49"/>
      <c r="BC42" s="45">
        <f t="shared" si="113"/>
        <v>0</v>
      </c>
      <c r="BE42" s="21" t="s">
        <v>45</v>
      </c>
      <c r="BF42" s="16">
        <v>2240</v>
      </c>
      <c r="BG42" s="50">
        <f t="shared" si="67"/>
        <v>0</v>
      </c>
      <c r="BH42" s="49"/>
      <c r="BI42" s="49"/>
      <c r="BJ42" s="45">
        <f t="shared" si="114"/>
        <v>0</v>
      </c>
      <c r="BL42" s="21" t="s">
        <v>45</v>
      </c>
      <c r="BM42" s="16">
        <v>2240</v>
      </c>
      <c r="BN42" s="50">
        <f t="shared" si="68"/>
        <v>0</v>
      </c>
      <c r="BO42" s="49"/>
      <c r="BP42" s="49"/>
      <c r="BQ42" s="45">
        <f t="shared" si="115"/>
        <v>0</v>
      </c>
      <c r="BS42" s="21" t="s">
        <v>45</v>
      </c>
      <c r="BT42" s="16">
        <v>2240</v>
      </c>
      <c r="BU42" s="50">
        <f t="shared" si="69"/>
        <v>0</v>
      </c>
      <c r="BV42" s="49"/>
      <c r="BW42" s="49"/>
      <c r="BX42" s="45">
        <f t="shared" si="116"/>
        <v>0</v>
      </c>
      <c r="BZ42" s="21" t="s">
        <v>45</v>
      </c>
      <c r="CA42" s="16">
        <v>2240</v>
      </c>
      <c r="CB42" s="50">
        <f t="shared" si="70"/>
        <v>0</v>
      </c>
      <c r="CC42" s="49"/>
      <c r="CD42" s="49"/>
      <c r="CE42" s="45">
        <f t="shared" si="117"/>
        <v>0</v>
      </c>
    </row>
    <row r="43" spans="1:83" s="27" customFormat="1" ht="15.75" customHeight="1" thickBot="1">
      <c r="A43" s="24" t="s">
        <v>137</v>
      </c>
      <c r="B43" s="23">
        <v>2240</v>
      </c>
      <c r="C43" s="49">
        <v>250</v>
      </c>
      <c r="D43" s="49"/>
      <c r="E43" s="49"/>
      <c r="F43" s="45">
        <f t="shared" si="106"/>
        <v>250</v>
      </c>
      <c r="H43" s="24" t="s">
        <v>137</v>
      </c>
      <c r="I43" s="23">
        <v>2240</v>
      </c>
      <c r="J43" s="119">
        <f t="shared" si="60"/>
        <v>250</v>
      </c>
      <c r="K43" s="49"/>
      <c r="L43" s="121"/>
      <c r="M43" s="124">
        <f t="shared" si="107"/>
        <v>250</v>
      </c>
      <c r="O43" s="24" t="s">
        <v>137</v>
      </c>
      <c r="P43" s="23">
        <v>2240</v>
      </c>
      <c r="Q43" s="50">
        <f t="shared" si="61"/>
        <v>250</v>
      </c>
      <c r="R43" s="49"/>
      <c r="S43" s="121"/>
      <c r="T43" s="45">
        <f t="shared" si="108"/>
        <v>250</v>
      </c>
      <c r="V43" s="24" t="s">
        <v>137</v>
      </c>
      <c r="W43" s="23">
        <v>2240</v>
      </c>
      <c r="X43" s="50">
        <f t="shared" si="62"/>
        <v>250</v>
      </c>
      <c r="Y43" s="49"/>
      <c r="Z43" s="121"/>
      <c r="AA43" s="45">
        <f t="shared" si="109"/>
        <v>250</v>
      </c>
      <c r="AC43" s="24" t="s">
        <v>137</v>
      </c>
      <c r="AD43" s="23">
        <v>2240</v>
      </c>
      <c r="AE43" s="50">
        <f t="shared" si="63"/>
        <v>250</v>
      </c>
      <c r="AF43" s="49"/>
      <c r="AG43" s="121"/>
      <c r="AH43" s="45">
        <f t="shared" si="110"/>
        <v>250</v>
      </c>
      <c r="AJ43" s="24" t="s">
        <v>137</v>
      </c>
      <c r="AK43" s="23">
        <v>2240</v>
      </c>
      <c r="AL43" s="50">
        <f t="shared" si="64"/>
        <v>250</v>
      </c>
      <c r="AM43" s="49"/>
      <c r="AN43" s="121"/>
      <c r="AO43" s="45">
        <f t="shared" si="111"/>
        <v>250</v>
      </c>
      <c r="AQ43" s="24" t="s">
        <v>137</v>
      </c>
      <c r="AR43" s="23">
        <v>2240</v>
      </c>
      <c r="AS43" s="50">
        <f t="shared" si="65"/>
        <v>250</v>
      </c>
      <c r="AT43" s="121"/>
      <c r="AU43" s="121"/>
      <c r="AV43" s="45">
        <f t="shared" si="112"/>
        <v>250</v>
      </c>
      <c r="AX43" s="24" t="s">
        <v>137</v>
      </c>
      <c r="AY43" s="23">
        <v>2240</v>
      </c>
      <c r="AZ43" s="50">
        <f t="shared" si="66"/>
        <v>250</v>
      </c>
      <c r="BA43" s="49"/>
      <c r="BB43" s="49"/>
      <c r="BC43" s="45">
        <f t="shared" si="113"/>
        <v>250</v>
      </c>
      <c r="BE43" s="24" t="s">
        <v>137</v>
      </c>
      <c r="BF43" s="23">
        <v>2240</v>
      </c>
      <c r="BG43" s="50">
        <f t="shared" si="67"/>
        <v>250</v>
      </c>
      <c r="BH43" s="49"/>
      <c r="BI43" s="49"/>
      <c r="BJ43" s="45">
        <f t="shared" si="114"/>
        <v>250</v>
      </c>
      <c r="BL43" s="24" t="s">
        <v>137</v>
      </c>
      <c r="BM43" s="23">
        <v>2240</v>
      </c>
      <c r="BN43" s="50">
        <f t="shared" si="68"/>
        <v>250</v>
      </c>
      <c r="BO43" s="49"/>
      <c r="BP43" s="49"/>
      <c r="BQ43" s="45">
        <f t="shared" si="115"/>
        <v>250</v>
      </c>
      <c r="BS43" s="24" t="s">
        <v>137</v>
      </c>
      <c r="BT43" s="23">
        <v>2240</v>
      </c>
      <c r="BU43" s="50">
        <f t="shared" si="69"/>
        <v>250</v>
      </c>
      <c r="BV43" s="49"/>
      <c r="BW43" s="49"/>
      <c r="BX43" s="45">
        <f t="shared" si="116"/>
        <v>250</v>
      </c>
      <c r="BZ43" s="24" t="s">
        <v>137</v>
      </c>
      <c r="CA43" s="23">
        <v>2240</v>
      </c>
      <c r="CB43" s="50">
        <f t="shared" si="70"/>
        <v>250</v>
      </c>
      <c r="CC43" s="49"/>
      <c r="CD43" s="49"/>
      <c r="CE43" s="45">
        <f t="shared" si="117"/>
        <v>250</v>
      </c>
    </row>
    <row r="44" spans="1:83" s="27" customFormat="1" ht="15.75" customHeight="1" thickBot="1">
      <c r="A44" s="21" t="s">
        <v>43</v>
      </c>
      <c r="B44" s="16">
        <v>2240</v>
      </c>
      <c r="C44" s="49">
        <f>1615+170</f>
        <v>1785</v>
      </c>
      <c r="D44" s="49"/>
      <c r="E44" s="49"/>
      <c r="F44" s="45">
        <f t="shared" si="106"/>
        <v>1785</v>
      </c>
      <c r="H44" s="21" t="s">
        <v>43</v>
      </c>
      <c r="I44" s="16">
        <v>2240</v>
      </c>
      <c r="J44" s="119">
        <f t="shared" si="60"/>
        <v>1785</v>
      </c>
      <c r="K44" s="49"/>
      <c r="L44" s="121"/>
      <c r="M44" s="124">
        <f t="shared" si="107"/>
        <v>1785</v>
      </c>
      <c r="O44" s="21" t="s">
        <v>43</v>
      </c>
      <c r="P44" s="16">
        <v>2240</v>
      </c>
      <c r="Q44" s="50">
        <f t="shared" si="61"/>
        <v>1785</v>
      </c>
      <c r="R44" s="49"/>
      <c r="S44" s="121"/>
      <c r="T44" s="45">
        <f t="shared" si="108"/>
        <v>1785</v>
      </c>
      <c r="V44" s="21" t="s">
        <v>43</v>
      </c>
      <c r="W44" s="16">
        <v>2240</v>
      </c>
      <c r="X44" s="50">
        <f t="shared" si="62"/>
        <v>1785</v>
      </c>
      <c r="Y44" s="49"/>
      <c r="Z44" s="121"/>
      <c r="AA44" s="45">
        <f t="shared" si="109"/>
        <v>1785</v>
      </c>
      <c r="AC44" s="21" t="s">
        <v>43</v>
      </c>
      <c r="AD44" s="16">
        <v>2240</v>
      </c>
      <c r="AE44" s="50">
        <f t="shared" si="63"/>
        <v>1785</v>
      </c>
      <c r="AF44" s="49"/>
      <c r="AG44" s="121"/>
      <c r="AH44" s="45">
        <f t="shared" si="110"/>
        <v>1785</v>
      </c>
      <c r="AJ44" s="21" t="s">
        <v>43</v>
      </c>
      <c r="AK44" s="16">
        <v>2240</v>
      </c>
      <c r="AL44" s="50">
        <f t="shared" si="64"/>
        <v>1785</v>
      </c>
      <c r="AM44" s="49"/>
      <c r="AN44" s="121"/>
      <c r="AO44" s="45">
        <f t="shared" si="111"/>
        <v>1785</v>
      </c>
      <c r="AQ44" s="21" t="s">
        <v>43</v>
      </c>
      <c r="AR44" s="16">
        <v>2240</v>
      </c>
      <c r="AS44" s="50">
        <f t="shared" si="65"/>
        <v>1785</v>
      </c>
      <c r="AT44" s="121"/>
      <c r="AU44" s="121">
        <v>1785</v>
      </c>
      <c r="AV44" s="45">
        <f t="shared" si="112"/>
        <v>0</v>
      </c>
      <c r="AX44" s="21" t="s">
        <v>43</v>
      </c>
      <c r="AY44" s="16">
        <v>2240</v>
      </c>
      <c r="AZ44" s="50">
        <f t="shared" si="66"/>
        <v>0</v>
      </c>
      <c r="BA44" s="49"/>
      <c r="BB44" s="49"/>
      <c r="BC44" s="45">
        <f t="shared" si="113"/>
        <v>0</v>
      </c>
      <c r="BE44" s="21" t="s">
        <v>43</v>
      </c>
      <c r="BF44" s="16">
        <v>2240</v>
      </c>
      <c r="BG44" s="50">
        <f t="shared" si="67"/>
        <v>0</v>
      </c>
      <c r="BH44" s="49"/>
      <c r="BI44" s="49"/>
      <c r="BJ44" s="45">
        <f t="shared" si="114"/>
        <v>0</v>
      </c>
      <c r="BL44" s="21" t="s">
        <v>43</v>
      </c>
      <c r="BM44" s="16">
        <v>2240</v>
      </c>
      <c r="BN44" s="50">
        <f t="shared" si="68"/>
        <v>0</v>
      </c>
      <c r="BO44" s="49"/>
      <c r="BP44" s="49"/>
      <c r="BQ44" s="45">
        <f t="shared" si="115"/>
        <v>0</v>
      </c>
      <c r="BS44" s="21" t="s">
        <v>43</v>
      </c>
      <c r="BT44" s="16">
        <v>2240</v>
      </c>
      <c r="BU44" s="50">
        <f t="shared" si="69"/>
        <v>0</v>
      </c>
      <c r="BV44" s="49"/>
      <c r="BW44" s="49"/>
      <c r="BX44" s="45">
        <f t="shared" si="116"/>
        <v>0</v>
      </c>
      <c r="BZ44" s="21" t="s">
        <v>43</v>
      </c>
      <c r="CA44" s="16">
        <v>2240</v>
      </c>
      <c r="CB44" s="50">
        <f t="shared" si="70"/>
        <v>0</v>
      </c>
      <c r="CC44" s="49"/>
      <c r="CD44" s="49"/>
      <c r="CE44" s="45">
        <f t="shared" si="117"/>
        <v>0</v>
      </c>
    </row>
    <row r="45" spans="1:83" s="129" customFormat="1" ht="15.75" customHeight="1" thickBot="1">
      <c r="A45" s="24"/>
      <c r="B45" s="23"/>
      <c r="C45" s="49"/>
      <c r="D45" s="49"/>
      <c r="E45" s="49"/>
      <c r="F45" s="31"/>
      <c r="H45" s="24"/>
      <c r="I45" s="23"/>
      <c r="J45" s="134"/>
      <c r="K45" s="49"/>
      <c r="L45" s="121"/>
      <c r="M45" s="135"/>
      <c r="O45" s="24"/>
      <c r="P45" s="23"/>
      <c r="Q45" s="133"/>
      <c r="R45" s="49"/>
      <c r="S45" s="121"/>
      <c r="T45" s="31"/>
      <c r="V45" s="24" t="s">
        <v>154</v>
      </c>
      <c r="W45" s="16">
        <v>2240</v>
      </c>
      <c r="X45" s="133">
        <v>573</v>
      </c>
      <c r="Y45" s="49"/>
      <c r="Z45" s="121">
        <v>572.75</v>
      </c>
      <c r="AA45" s="45">
        <f t="shared" si="109"/>
        <v>0.25</v>
      </c>
      <c r="AC45" s="24"/>
      <c r="AD45" s="23"/>
      <c r="AE45" s="133"/>
      <c r="AF45" s="49"/>
      <c r="AG45" s="121"/>
      <c r="AH45" s="31"/>
      <c r="AJ45" s="24"/>
      <c r="AK45" s="23"/>
      <c r="AL45" s="133"/>
      <c r="AM45" s="49"/>
      <c r="AN45" s="121"/>
      <c r="AO45" s="31"/>
      <c r="AQ45" s="24"/>
      <c r="AR45" s="23"/>
      <c r="AS45" s="133"/>
      <c r="AT45" s="121"/>
      <c r="AU45" s="121"/>
      <c r="AV45" s="31"/>
      <c r="AX45" s="24"/>
      <c r="AY45" s="23"/>
      <c r="AZ45" s="133"/>
      <c r="BA45" s="49"/>
      <c r="BB45" s="49"/>
      <c r="BC45" s="31"/>
      <c r="BE45" s="24"/>
      <c r="BF45" s="23"/>
      <c r="BG45" s="133"/>
      <c r="BH45" s="49"/>
      <c r="BI45" s="49"/>
      <c r="BJ45" s="31"/>
      <c r="BL45" s="24"/>
      <c r="BM45" s="23"/>
      <c r="BN45" s="133"/>
      <c r="BO45" s="49"/>
      <c r="BP45" s="49"/>
      <c r="BQ45" s="31"/>
      <c r="BS45" s="24"/>
      <c r="BT45" s="23"/>
      <c r="BU45" s="133"/>
      <c r="BV45" s="49"/>
      <c r="BW45" s="49"/>
      <c r="BX45" s="31"/>
      <c r="BZ45" s="24"/>
      <c r="CA45" s="23"/>
      <c r="CB45" s="133"/>
      <c r="CC45" s="49"/>
      <c r="CD45" s="49"/>
      <c r="CE45" s="31"/>
    </row>
    <row r="46" spans="1:83" s="27" customFormat="1" ht="15.75" customHeight="1" thickBot="1">
      <c r="A46" s="21" t="s">
        <v>37</v>
      </c>
      <c r="B46" s="16">
        <v>2240</v>
      </c>
      <c r="C46" s="49">
        <v>12600</v>
      </c>
      <c r="D46" s="49"/>
      <c r="E46" s="49"/>
      <c r="F46" s="45">
        <f t="shared" si="106"/>
        <v>12600</v>
      </c>
      <c r="H46" s="21" t="s">
        <v>37</v>
      </c>
      <c r="I46" s="16">
        <v>2240</v>
      </c>
      <c r="J46" s="119">
        <f t="shared" si="60"/>
        <v>12600</v>
      </c>
      <c r="K46" s="49"/>
      <c r="L46" s="121">
        <v>521.72</v>
      </c>
      <c r="M46" s="124">
        <f t="shared" si="107"/>
        <v>12078.28</v>
      </c>
      <c r="O46" s="21" t="s">
        <v>37</v>
      </c>
      <c r="P46" s="16">
        <v>2240</v>
      </c>
      <c r="Q46" s="50">
        <f t="shared" si="61"/>
        <v>12078.28</v>
      </c>
      <c r="R46" s="49"/>
      <c r="S46" s="121">
        <v>869.28</v>
      </c>
      <c r="T46" s="45">
        <f t="shared" si="108"/>
        <v>11209</v>
      </c>
      <c r="V46" s="21" t="s">
        <v>37</v>
      </c>
      <c r="W46" s="16">
        <v>2240</v>
      </c>
      <c r="X46" s="50">
        <f t="shared" si="62"/>
        <v>11209</v>
      </c>
      <c r="Y46" s="49"/>
      <c r="Z46" s="121">
        <v>1871.72</v>
      </c>
      <c r="AA46" s="45">
        <f t="shared" si="109"/>
        <v>9337.2800000000007</v>
      </c>
      <c r="AC46" s="21" t="s">
        <v>37</v>
      </c>
      <c r="AD46" s="16">
        <v>2240</v>
      </c>
      <c r="AE46" s="50">
        <f t="shared" si="63"/>
        <v>9337.2800000000007</v>
      </c>
      <c r="AF46" s="49"/>
      <c r="AG46" s="121">
        <v>279.04000000000002</v>
      </c>
      <c r="AH46" s="45">
        <f t="shared" si="110"/>
        <v>9058.24</v>
      </c>
      <c r="AJ46" s="21" t="s">
        <v>37</v>
      </c>
      <c r="AK46" s="16">
        <v>2240</v>
      </c>
      <c r="AL46" s="50">
        <f t="shared" si="64"/>
        <v>9058.24</v>
      </c>
      <c r="AM46" s="49"/>
      <c r="AN46" s="121"/>
      <c r="AO46" s="45">
        <f t="shared" si="111"/>
        <v>9058.24</v>
      </c>
      <c r="AQ46" s="21" t="s">
        <v>37</v>
      </c>
      <c r="AR46" s="16">
        <v>2240</v>
      </c>
      <c r="AS46" s="50">
        <f t="shared" si="65"/>
        <v>9058.24</v>
      </c>
      <c r="AT46" s="121"/>
      <c r="AU46" s="121"/>
      <c r="AV46" s="45">
        <f t="shared" si="112"/>
        <v>9058.24</v>
      </c>
      <c r="AX46" s="21" t="s">
        <v>37</v>
      </c>
      <c r="AY46" s="16">
        <v>2240</v>
      </c>
      <c r="AZ46" s="50">
        <f t="shared" si="66"/>
        <v>9058.24</v>
      </c>
      <c r="BA46" s="49"/>
      <c r="BB46" s="49"/>
      <c r="BC46" s="45">
        <f t="shared" si="113"/>
        <v>9058.24</v>
      </c>
      <c r="BE46" s="21" t="s">
        <v>37</v>
      </c>
      <c r="BF46" s="16">
        <v>2240</v>
      </c>
      <c r="BG46" s="50">
        <f t="shared" si="67"/>
        <v>9058.24</v>
      </c>
      <c r="BH46" s="49"/>
      <c r="BI46" s="49"/>
      <c r="BJ46" s="45">
        <f t="shared" si="114"/>
        <v>9058.24</v>
      </c>
      <c r="BL46" s="21" t="s">
        <v>37</v>
      </c>
      <c r="BM46" s="16">
        <v>2240</v>
      </c>
      <c r="BN46" s="50">
        <f t="shared" si="68"/>
        <v>9058.24</v>
      </c>
      <c r="BO46" s="49"/>
      <c r="BP46" s="49"/>
      <c r="BQ46" s="45">
        <f t="shared" si="115"/>
        <v>9058.24</v>
      </c>
      <c r="BS46" s="21" t="s">
        <v>37</v>
      </c>
      <c r="BT46" s="16">
        <v>2240</v>
      </c>
      <c r="BU46" s="50">
        <f t="shared" si="69"/>
        <v>9058.24</v>
      </c>
      <c r="BV46" s="49"/>
      <c r="BW46" s="49"/>
      <c r="BX46" s="45">
        <f t="shared" si="116"/>
        <v>9058.24</v>
      </c>
      <c r="BZ46" s="21" t="s">
        <v>37</v>
      </c>
      <c r="CA46" s="16">
        <v>2240</v>
      </c>
      <c r="CB46" s="50">
        <f t="shared" si="70"/>
        <v>9058.24</v>
      </c>
      <c r="CC46" s="49"/>
      <c r="CD46" s="49"/>
      <c r="CE46" s="45">
        <f t="shared" si="117"/>
        <v>9058.24</v>
      </c>
    </row>
    <row r="47" spans="1:83" s="88" customFormat="1" ht="15.75" customHeight="1" thickBot="1">
      <c r="A47" s="34" t="s">
        <v>143</v>
      </c>
      <c r="B47" s="16">
        <v>2240</v>
      </c>
      <c r="C47" s="49"/>
      <c r="D47" s="49"/>
      <c r="E47" s="49"/>
      <c r="F47" s="45">
        <f t="shared" si="106"/>
        <v>0</v>
      </c>
      <c r="H47" s="34" t="s">
        <v>143</v>
      </c>
      <c r="I47" s="16">
        <v>2240</v>
      </c>
      <c r="J47" s="119">
        <f t="shared" si="60"/>
        <v>0</v>
      </c>
      <c r="K47" s="49"/>
      <c r="L47" s="121"/>
      <c r="M47" s="124">
        <f t="shared" si="107"/>
        <v>0</v>
      </c>
      <c r="O47" s="34" t="s">
        <v>143</v>
      </c>
      <c r="P47" s="16">
        <v>2240</v>
      </c>
      <c r="Q47" s="50">
        <f t="shared" si="61"/>
        <v>0</v>
      </c>
      <c r="R47" s="49"/>
      <c r="S47" s="121"/>
      <c r="T47" s="45">
        <f t="shared" si="108"/>
        <v>0</v>
      </c>
      <c r="V47" s="34" t="s">
        <v>143</v>
      </c>
      <c r="W47" s="16">
        <v>2240</v>
      </c>
      <c r="X47" s="50">
        <f t="shared" si="62"/>
        <v>0</v>
      </c>
      <c r="Y47" s="49">
        <v>299000</v>
      </c>
      <c r="Z47" s="121"/>
      <c r="AA47" s="45">
        <f t="shared" si="109"/>
        <v>299000</v>
      </c>
      <c r="AC47" s="34" t="s">
        <v>143</v>
      </c>
      <c r="AD47" s="16">
        <v>2240</v>
      </c>
      <c r="AE47" s="50">
        <f t="shared" si="63"/>
        <v>299000</v>
      </c>
      <c r="AF47" s="49"/>
      <c r="AG47" s="121"/>
      <c r="AH47" s="45">
        <f t="shared" si="110"/>
        <v>299000</v>
      </c>
      <c r="AJ47" s="34" t="s">
        <v>143</v>
      </c>
      <c r="AK47" s="16">
        <v>2240</v>
      </c>
      <c r="AL47" s="50">
        <f t="shared" si="64"/>
        <v>299000</v>
      </c>
      <c r="AM47" s="49"/>
      <c r="AN47" s="121">
        <v>299000</v>
      </c>
      <c r="AO47" s="45">
        <f t="shared" si="111"/>
        <v>0</v>
      </c>
      <c r="AQ47" s="34" t="s">
        <v>162</v>
      </c>
      <c r="AR47" s="16">
        <v>2240</v>
      </c>
      <c r="AS47" s="50">
        <f t="shared" si="65"/>
        <v>0</v>
      </c>
      <c r="AT47" s="121">
        <v>20000</v>
      </c>
      <c r="AU47" s="121">
        <f>AT47</f>
        <v>20000</v>
      </c>
      <c r="AV47" s="45">
        <f t="shared" si="112"/>
        <v>0</v>
      </c>
      <c r="AX47" s="34" t="s">
        <v>143</v>
      </c>
      <c r="AY47" s="16">
        <v>2240</v>
      </c>
      <c r="AZ47" s="50">
        <f t="shared" si="66"/>
        <v>0</v>
      </c>
      <c r="BA47" s="49"/>
      <c r="BB47" s="49"/>
      <c r="BC47" s="45">
        <f t="shared" si="113"/>
        <v>0</v>
      </c>
      <c r="BE47" s="34" t="s">
        <v>143</v>
      </c>
      <c r="BF47" s="16">
        <v>2240</v>
      </c>
      <c r="BG47" s="50">
        <f t="shared" si="67"/>
        <v>0</v>
      </c>
      <c r="BH47" s="49"/>
      <c r="BI47" s="49"/>
      <c r="BJ47" s="45">
        <f t="shared" si="114"/>
        <v>0</v>
      </c>
      <c r="BL47" s="34" t="s">
        <v>143</v>
      </c>
      <c r="BM47" s="16">
        <v>2240</v>
      </c>
      <c r="BN47" s="50">
        <f t="shared" si="68"/>
        <v>0</v>
      </c>
      <c r="BO47" s="49"/>
      <c r="BP47" s="49"/>
      <c r="BQ47" s="45">
        <f t="shared" si="115"/>
        <v>0</v>
      </c>
      <c r="BS47" s="34" t="s">
        <v>143</v>
      </c>
      <c r="BT47" s="16">
        <v>2240</v>
      </c>
      <c r="BU47" s="50">
        <f t="shared" si="69"/>
        <v>0</v>
      </c>
      <c r="BV47" s="49"/>
      <c r="BW47" s="49"/>
      <c r="BX47" s="45">
        <f t="shared" si="116"/>
        <v>0</v>
      </c>
      <c r="BZ47" s="34" t="s">
        <v>143</v>
      </c>
      <c r="CA47" s="16">
        <v>2240</v>
      </c>
      <c r="CB47" s="50">
        <f t="shared" si="70"/>
        <v>0</v>
      </c>
      <c r="CC47" s="49"/>
      <c r="CD47" s="49"/>
      <c r="CE47" s="45">
        <f t="shared" si="117"/>
        <v>0</v>
      </c>
    </row>
    <row r="48" spans="1:83" s="88" customFormat="1" ht="15.75" customHeight="1" thickBot="1">
      <c r="A48" s="34" t="s">
        <v>144</v>
      </c>
      <c r="B48" s="16">
        <v>2240</v>
      </c>
      <c r="C48" s="49"/>
      <c r="D48" s="49"/>
      <c r="E48" s="49"/>
      <c r="F48" s="45">
        <f t="shared" si="106"/>
        <v>0</v>
      </c>
      <c r="H48" s="34" t="s">
        <v>144</v>
      </c>
      <c r="I48" s="16">
        <v>2240</v>
      </c>
      <c r="J48" s="119">
        <f t="shared" si="60"/>
        <v>0</v>
      </c>
      <c r="K48" s="49"/>
      <c r="L48" s="121"/>
      <c r="M48" s="124">
        <f t="shared" si="107"/>
        <v>0</v>
      </c>
      <c r="O48" s="34" t="s">
        <v>144</v>
      </c>
      <c r="P48" s="16">
        <v>2240</v>
      </c>
      <c r="Q48" s="50">
        <f t="shared" si="61"/>
        <v>0</v>
      </c>
      <c r="R48" s="49"/>
      <c r="S48" s="121"/>
      <c r="T48" s="45">
        <f t="shared" si="108"/>
        <v>0</v>
      </c>
      <c r="V48" s="34" t="s">
        <v>144</v>
      </c>
      <c r="W48" s="16">
        <v>2240</v>
      </c>
      <c r="X48" s="50">
        <f t="shared" si="62"/>
        <v>0</v>
      </c>
      <c r="Y48" s="49"/>
      <c r="Z48" s="121"/>
      <c r="AA48" s="45">
        <f t="shared" si="109"/>
        <v>0</v>
      </c>
      <c r="AC48" s="34" t="s">
        <v>144</v>
      </c>
      <c r="AD48" s="16">
        <v>2240</v>
      </c>
      <c r="AE48" s="50">
        <f t="shared" si="63"/>
        <v>0</v>
      </c>
      <c r="AF48" s="49"/>
      <c r="AG48" s="121"/>
      <c r="AH48" s="45">
        <f t="shared" si="110"/>
        <v>0</v>
      </c>
      <c r="AJ48" s="34" t="s">
        <v>144</v>
      </c>
      <c r="AK48" s="16">
        <v>2240</v>
      </c>
      <c r="AL48" s="50">
        <f t="shared" si="64"/>
        <v>0</v>
      </c>
      <c r="AM48" s="49"/>
      <c r="AN48" s="121"/>
      <c r="AO48" s="45">
        <f t="shared" si="111"/>
        <v>0</v>
      </c>
      <c r="AQ48" s="34" t="s">
        <v>144</v>
      </c>
      <c r="AR48" s="16">
        <v>2240</v>
      </c>
      <c r="AS48" s="50">
        <f t="shared" si="65"/>
        <v>0</v>
      </c>
      <c r="AT48" s="121"/>
      <c r="AU48" s="121"/>
      <c r="AV48" s="45">
        <f t="shared" si="112"/>
        <v>0</v>
      </c>
      <c r="AX48" s="34" t="s">
        <v>144</v>
      </c>
      <c r="AY48" s="16">
        <v>2240</v>
      </c>
      <c r="AZ48" s="50">
        <f t="shared" si="66"/>
        <v>0</v>
      </c>
      <c r="BA48" s="49"/>
      <c r="BB48" s="49"/>
      <c r="BC48" s="45">
        <f t="shared" si="113"/>
        <v>0</v>
      </c>
      <c r="BE48" s="34" t="s">
        <v>144</v>
      </c>
      <c r="BF48" s="16">
        <v>2240</v>
      </c>
      <c r="BG48" s="50">
        <f t="shared" si="67"/>
        <v>0</v>
      </c>
      <c r="BH48" s="49"/>
      <c r="BI48" s="49"/>
      <c r="BJ48" s="45">
        <f t="shared" si="114"/>
        <v>0</v>
      </c>
      <c r="BL48" s="34" t="s">
        <v>144</v>
      </c>
      <c r="BM48" s="16">
        <v>2240</v>
      </c>
      <c r="BN48" s="50">
        <f t="shared" si="68"/>
        <v>0</v>
      </c>
      <c r="BO48" s="49"/>
      <c r="BP48" s="49"/>
      <c r="BQ48" s="45">
        <f t="shared" si="115"/>
        <v>0</v>
      </c>
      <c r="BS48" s="34" t="s">
        <v>144</v>
      </c>
      <c r="BT48" s="16">
        <v>2240</v>
      </c>
      <c r="BU48" s="50">
        <f t="shared" si="69"/>
        <v>0</v>
      </c>
      <c r="BV48" s="49"/>
      <c r="BW48" s="49"/>
      <c r="BX48" s="45">
        <f t="shared" si="116"/>
        <v>0</v>
      </c>
      <c r="BZ48" s="34" t="s">
        <v>144</v>
      </c>
      <c r="CA48" s="16">
        <v>2240</v>
      </c>
      <c r="CB48" s="50">
        <f t="shared" si="70"/>
        <v>0</v>
      </c>
      <c r="CC48" s="49"/>
      <c r="CD48" s="49"/>
      <c r="CE48" s="45">
        <f t="shared" si="117"/>
        <v>0</v>
      </c>
    </row>
    <row r="49" spans="1:83" s="88" customFormat="1" ht="15.75" customHeight="1" thickBot="1">
      <c r="A49" s="89" t="s">
        <v>146</v>
      </c>
      <c r="B49" s="23">
        <v>2240</v>
      </c>
      <c r="C49" s="49"/>
      <c r="D49" s="49"/>
      <c r="E49" s="49"/>
      <c r="F49" s="45">
        <f t="shared" si="106"/>
        <v>0</v>
      </c>
      <c r="H49" s="89" t="s">
        <v>146</v>
      </c>
      <c r="I49" s="23">
        <v>2240</v>
      </c>
      <c r="J49" s="119">
        <f t="shared" si="60"/>
        <v>0</v>
      </c>
      <c r="K49" s="49"/>
      <c r="L49" s="121"/>
      <c r="M49" s="124">
        <f t="shared" si="107"/>
        <v>0</v>
      </c>
      <c r="O49" s="89" t="s">
        <v>146</v>
      </c>
      <c r="P49" s="23">
        <v>2240</v>
      </c>
      <c r="Q49" s="50">
        <f t="shared" si="61"/>
        <v>0</v>
      </c>
      <c r="R49" s="49"/>
      <c r="S49" s="121"/>
      <c r="T49" s="45">
        <f t="shared" si="108"/>
        <v>0</v>
      </c>
      <c r="V49" s="89" t="s">
        <v>146</v>
      </c>
      <c r="W49" s="23">
        <v>2240</v>
      </c>
      <c r="X49" s="50">
        <f t="shared" si="62"/>
        <v>0</v>
      </c>
      <c r="Y49" s="49"/>
      <c r="Z49" s="121"/>
      <c r="AA49" s="45">
        <f t="shared" si="109"/>
        <v>0</v>
      </c>
      <c r="AC49" s="89" t="s">
        <v>146</v>
      </c>
      <c r="AD49" s="23">
        <v>2240</v>
      </c>
      <c r="AE49" s="50">
        <f t="shared" si="63"/>
        <v>0</v>
      </c>
      <c r="AF49" s="49"/>
      <c r="AG49" s="121"/>
      <c r="AH49" s="45">
        <f t="shared" si="110"/>
        <v>0</v>
      </c>
      <c r="AJ49" s="89" t="s">
        <v>146</v>
      </c>
      <c r="AK49" s="23">
        <v>2240</v>
      </c>
      <c r="AL49" s="50">
        <f t="shared" si="64"/>
        <v>0</v>
      </c>
      <c r="AM49" s="49"/>
      <c r="AN49" s="121"/>
      <c r="AO49" s="45">
        <f t="shared" si="111"/>
        <v>0</v>
      </c>
      <c r="AQ49" s="89" t="s">
        <v>146</v>
      </c>
      <c r="AR49" s="23">
        <v>2240</v>
      </c>
      <c r="AS49" s="50">
        <f t="shared" si="65"/>
        <v>0</v>
      </c>
      <c r="AT49" s="121"/>
      <c r="AU49" s="121"/>
      <c r="AV49" s="45">
        <f t="shared" si="112"/>
        <v>0</v>
      </c>
      <c r="AX49" s="89" t="s">
        <v>146</v>
      </c>
      <c r="AY49" s="23">
        <v>2240</v>
      </c>
      <c r="AZ49" s="50">
        <f t="shared" si="66"/>
        <v>0</v>
      </c>
      <c r="BA49" s="49"/>
      <c r="BB49" s="49"/>
      <c r="BC49" s="45">
        <f t="shared" si="113"/>
        <v>0</v>
      </c>
      <c r="BE49" s="89" t="s">
        <v>146</v>
      </c>
      <c r="BF49" s="23">
        <v>2240</v>
      </c>
      <c r="BG49" s="50">
        <f t="shared" si="67"/>
        <v>0</v>
      </c>
      <c r="BH49" s="49"/>
      <c r="BI49" s="49"/>
      <c r="BJ49" s="45">
        <f t="shared" si="114"/>
        <v>0</v>
      </c>
      <c r="BL49" s="89" t="s">
        <v>146</v>
      </c>
      <c r="BM49" s="23">
        <v>2240</v>
      </c>
      <c r="BN49" s="50">
        <f t="shared" si="68"/>
        <v>0</v>
      </c>
      <c r="BO49" s="49"/>
      <c r="BP49" s="49"/>
      <c r="BQ49" s="45">
        <f t="shared" si="115"/>
        <v>0</v>
      </c>
      <c r="BS49" s="89" t="s">
        <v>146</v>
      </c>
      <c r="BT49" s="23">
        <v>2240</v>
      </c>
      <c r="BU49" s="50">
        <f t="shared" si="69"/>
        <v>0</v>
      </c>
      <c r="BV49" s="49"/>
      <c r="BW49" s="49"/>
      <c r="BX49" s="45">
        <f t="shared" si="116"/>
        <v>0</v>
      </c>
      <c r="BZ49" s="89" t="s">
        <v>146</v>
      </c>
      <c r="CA49" s="23">
        <v>2240</v>
      </c>
      <c r="CB49" s="50">
        <f t="shared" si="70"/>
        <v>0</v>
      </c>
      <c r="CC49" s="49"/>
      <c r="CD49" s="49"/>
      <c r="CE49" s="45">
        <f t="shared" si="117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48"/>
      <c r="F50" s="45">
        <f t="shared" si="106"/>
        <v>0</v>
      </c>
      <c r="H50" s="21" t="s">
        <v>34</v>
      </c>
      <c r="I50" s="16">
        <v>2240</v>
      </c>
      <c r="J50" s="119">
        <f t="shared" si="60"/>
        <v>0</v>
      </c>
      <c r="K50" s="48"/>
      <c r="L50" s="121"/>
      <c r="M50" s="124">
        <f t="shared" si="107"/>
        <v>0</v>
      </c>
      <c r="O50" s="21" t="s">
        <v>34</v>
      </c>
      <c r="P50" s="16">
        <v>2240</v>
      </c>
      <c r="Q50" s="50">
        <f t="shared" si="61"/>
        <v>0</v>
      </c>
      <c r="R50" s="48"/>
      <c r="S50" s="121"/>
      <c r="T50" s="45">
        <f t="shared" si="108"/>
        <v>0</v>
      </c>
      <c r="V50" s="21" t="s">
        <v>34</v>
      </c>
      <c r="W50" s="16">
        <v>2240</v>
      </c>
      <c r="X50" s="50">
        <f t="shared" si="62"/>
        <v>0</v>
      </c>
      <c r="Y50" s="48"/>
      <c r="Z50" s="121"/>
      <c r="AA50" s="45">
        <f t="shared" si="109"/>
        <v>0</v>
      </c>
      <c r="AC50" s="21" t="s">
        <v>34</v>
      </c>
      <c r="AD50" s="16">
        <v>2240</v>
      </c>
      <c r="AE50" s="50">
        <f t="shared" si="63"/>
        <v>0</v>
      </c>
      <c r="AF50" s="48"/>
      <c r="AG50" s="121"/>
      <c r="AH50" s="45">
        <f t="shared" si="110"/>
        <v>0</v>
      </c>
      <c r="AJ50" s="21" t="s">
        <v>34</v>
      </c>
      <c r="AK50" s="16">
        <v>2240</v>
      </c>
      <c r="AL50" s="50">
        <f t="shared" si="64"/>
        <v>0</v>
      </c>
      <c r="AM50" s="48"/>
      <c r="AN50" s="121"/>
      <c r="AO50" s="45">
        <f t="shared" si="111"/>
        <v>0</v>
      </c>
      <c r="AQ50" s="21" t="s">
        <v>34</v>
      </c>
      <c r="AR50" s="16">
        <v>2240</v>
      </c>
      <c r="AS50" s="50">
        <f t="shared" si="65"/>
        <v>0</v>
      </c>
      <c r="AT50" s="121"/>
      <c r="AU50" s="121"/>
      <c r="AV50" s="45">
        <f t="shared" si="112"/>
        <v>0</v>
      </c>
      <c r="AX50" s="21" t="s">
        <v>34</v>
      </c>
      <c r="AY50" s="16">
        <v>2240</v>
      </c>
      <c r="AZ50" s="50">
        <f t="shared" si="66"/>
        <v>0</v>
      </c>
      <c r="BA50" s="48"/>
      <c r="BB50" s="48"/>
      <c r="BC50" s="45">
        <f t="shared" si="113"/>
        <v>0</v>
      </c>
      <c r="BE50" s="21" t="s">
        <v>34</v>
      </c>
      <c r="BF50" s="16">
        <v>2240</v>
      </c>
      <c r="BG50" s="50">
        <f t="shared" si="67"/>
        <v>0</v>
      </c>
      <c r="BH50" s="48"/>
      <c r="BI50" s="48"/>
      <c r="BJ50" s="45">
        <f t="shared" si="114"/>
        <v>0</v>
      </c>
      <c r="BL50" s="21" t="s">
        <v>34</v>
      </c>
      <c r="BM50" s="16">
        <v>2240</v>
      </c>
      <c r="BN50" s="50">
        <f t="shared" si="68"/>
        <v>0</v>
      </c>
      <c r="BO50" s="48"/>
      <c r="BP50" s="48"/>
      <c r="BQ50" s="45">
        <f t="shared" si="115"/>
        <v>0</v>
      </c>
      <c r="BS50" s="21" t="s">
        <v>34</v>
      </c>
      <c r="BT50" s="16">
        <v>2240</v>
      </c>
      <c r="BU50" s="50">
        <f t="shared" si="69"/>
        <v>0</v>
      </c>
      <c r="BV50" s="48"/>
      <c r="BW50" s="48"/>
      <c r="BX50" s="45">
        <f t="shared" si="116"/>
        <v>0</v>
      </c>
      <c r="BZ50" s="21" t="s">
        <v>34</v>
      </c>
      <c r="CA50" s="16">
        <v>2240</v>
      </c>
      <c r="CB50" s="50">
        <f t="shared" si="70"/>
        <v>0</v>
      </c>
      <c r="CC50" s="48"/>
      <c r="CD50" s="48"/>
      <c r="CE50" s="45">
        <f t="shared" si="117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773478</v>
      </c>
      <c r="D51" s="47">
        <f t="shared" ref="D51:E51" si="118">SUM(D52:D56)</f>
        <v>0</v>
      </c>
      <c r="E51" s="120">
        <f t="shared" si="118"/>
        <v>3330.46</v>
      </c>
      <c r="F51" s="47">
        <f t="shared" ref="F51" si="119">C51+D51-E51</f>
        <v>770147.54</v>
      </c>
      <c r="H51" s="29" t="s">
        <v>50</v>
      </c>
      <c r="I51" s="30">
        <v>2270</v>
      </c>
      <c r="J51" s="47">
        <f>SUM(J52:J56)</f>
        <v>770147.54</v>
      </c>
      <c r="K51" s="47">
        <f t="shared" ref="K51:L51" si="120">SUM(K52:K56)</f>
        <v>12</v>
      </c>
      <c r="L51" s="120">
        <f t="shared" si="120"/>
        <v>157598.81</v>
      </c>
      <c r="M51" s="120">
        <f t="shared" ref="M51:M66" si="121">J51+K51-L51</f>
        <v>612560.73</v>
      </c>
      <c r="O51" s="29" t="s">
        <v>50</v>
      </c>
      <c r="P51" s="30">
        <v>2270</v>
      </c>
      <c r="Q51" s="47">
        <f>SUM(Q52:Q56)</f>
        <v>612560.7300000001</v>
      </c>
      <c r="R51" s="47">
        <f t="shared" ref="R51:S51" si="122">SUM(R52:R56)</f>
        <v>0</v>
      </c>
      <c r="S51" s="120">
        <f t="shared" si="122"/>
        <v>76992.86</v>
      </c>
      <c r="T51" s="47">
        <f t="shared" ref="T51" si="123">Q51+R51-S51</f>
        <v>535567.87000000011</v>
      </c>
      <c r="V51" s="29" t="s">
        <v>50</v>
      </c>
      <c r="W51" s="30">
        <v>2270</v>
      </c>
      <c r="X51" s="47">
        <f>SUM(X52:X56)</f>
        <v>535567.87000000011</v>
      </c>
      <c r="Y51" s="47">
        <f t="shared" ref="Y51:Z51" si="124">SUM(Y52:Y56)</f>
        <v>0</v>
      </c>
      <c r="Z51" s="120">
        <f t="shared" si="124"/>
        <v>157587.74</v>
      </c>
      <c r="AA51" s="47">
        <f t="shared" ref="AA51" si="125">X51+Y51-Z51</f>
        <v>377980.13000000012</v>
      </c>
      <c r="AC51" s="29" t="s">
        <v>50</v>
      </c>
      <c r="AD51" s="30">
        <v>2270</v>
      </c>
      <c r="AE51" s="47">
        <f>SUM(AE52:AE56)</f>
        <v>377980.12999999995</v>
      </c>
      <c r="AF51" s="47">
        <f t="shared" ref="AF51:AG51" si="126">SUM(AF52:AF56)</f>
        <v>0</v>
      </c>
      <c r="AG51" s="120">
        <f t="shared" si="126"/>
        <v>77376.100000000006</v>
      </c>
      <c r="AH51" s="47">
        <f t="shared" ref="AH51" si="127">AE51+AF51-AG51</f>
        <v>300604.02999999991</v>
      </c>
      <c r="AJ51" s="29" t="s">
        <v>50</v>
      </c>
      <c r="AK51" s="30">
        <v>2270</v>
      </c>
      <c r="AL51" s="47">
        <f>SUM(AL52:AL56)</f>
        <v>300604.02999999997</v>
      </c>
      <c r="AM51" s="47">
        <f t="shared" ref="AM51:AN51" si="128">SUM(AM52:AM56)</f>
        <v>107500</v>
      </c>
      <c r="AN51" s="120">
        <f t="shared" si="128"/>
        <v>15045.439999999999</v>
      </c>
      <c r="AO51" s="47">
        <f t="shared" ref="AO51" si="129">AL51+AM51-AN51</f>
        <v>393058.58999999997</v>
      </c>
      <c r="AQ51" s="29" t="s">
        <v>50</v>
      </c>
      <c r="AR51" s="30">
        <v>2270</v>
      </c>
      <c r="AS51" s="47">
        <f>SUM(AS52:AS56)</f>
        <v>393058.58999999997</v>
      </c>
      <c r="AT51" s="47">
        <f t="shared" ref="AT51:AU51" si="130">SUM(AT52:AT56)</f>
        <v>0</v>
      </c>
      <c r="AU51" s="120">
        <f t="shared" si="130"/>
        <v>7705.0499999999993</v>
      </c>
      <c r="AV51" s="47">
        <f t="shared" ref="AV51" si="131">AS51+AT51-AU51</f>
        <v>385353.54</v>
      </c>
      <c r="AX51" s="29" t="s">
        <v>50</v>
      </c>
      <c r="AY51" s="30">
        <v>2270</v>
      </c>
      <c r="AZ51" s="47">
        <f>SUM(AZ52:AZ56)</f>
        <v>385353.53999999992</v>
      </c>
      <c r="BA51" s="47">
        <f t="shared" ref="BA51:BB51" si="132">SUM(BA52:BA56)</f>
        <v>0</v>
      </c>
      <c r="BB51" s="47">
        <f t="shared" si="132"/>
        <v>0</v>
      </c>
      <c r="BC51" s="47">
        <f t="shared" ref="BC51" si="133">AZ51+BA51-BB51</f>
        <v>385353.53999999992</v>
      </c>
      <c r="BE51" s="29" t="s">
        <v>50</v>
      </c>
      <c r="BF51" s="30">
        <v>2270</v>
      </c>
      <c r="BG51" s="47">
        <f>SUM(BG52:BG56)</f>
        <v>385353.53999999992</v>
      </c>
      <c r="BH51" s="47">
        <f t="shared" ref="BH51:BI51" si="134">SUM(BH52:BH56)</f>
        <v>0</v>
      </c>
      <c r="BI51" s="47">
        <f t="shared" si="134"/>
        <v>0</v>
      </c>
      <c r="BJ51" s="47">
        <f t="shared" ref="BJ51" si="135">BG51+BH51-BI51</f>
        <v>385353.53999999992</v>
      </c>
      <c r="BL51" s="29" t="s">
        <v>50</v>
      </c>
      <c r="BM51" s="30">
        <v>2270</v>
      </c>
      <c r="BN51" s="47">
        <f>SUM(BN52:BN56)</f>
        <v>385353.53999999992</v>
      </c>
      <c r="BO51" s="47">
        <f t="shared" ref="BO51:BP51" si="136">SUM(BO52:BO56)</f>
        <v>0</v>
      </c>
      <c r="BP51" s="47">
        <f t="shared" si="136"/>
        <v>0</v>
      </c>
      <c r="BQ51" s="47">
        <f t="shared" ref="BQ51" si="137">BN51+BO51-BP51</f>
        <v>385353.53999999992</v>
      </c>
      <c r="BS51" s="29" t="s">
        <v>50</v>
      </c>
      <c r="BT51" s="30">
        <v>2270</v>
      </c>
      <c r="BU51" s="47">
        <f>SUM(BU52:BU56)</f>
        <v>385353.53999999992</v>
      </c>
      <c r="BV51" s="47">
        <f t="shared" ref="BV51:BW51" si="138">SUM(BV52:BV56)</f>
        <v>0</v>
      </c>
      <c r="BW51" s="47">
        <f t="shared" si="138"/>
        <v>0</v>
      </c>
      <c r="BX51" s="47">
        <f t="shared" ref="BX51" si="139">BU51+BV51-BW51</f>
        <v>385353.53999999992</v>
      </c>
      <c r="BZ51" s="29" t="s">
        <v>50</v>
      </c>
      <c r="CA51" s="30">
        <v>2270</v>
      </c>
      <c r="CB51" s="47">
        <f>SUM(CB52:CB56)</f>
        <v>385353.53999999992</v>
      </c>
      <c r="CC51" s="47">
        <f t="shared" ref="CC51:CD51" si="140">SUM(CC52:CC56)</f>
        <v>0</v>
      </c>
      <c r="CD51" s="47">
        <f t="shared" si="140"/>
        <v>0</v>
      </c>
      <c r="CE51" s="47">
        <f t="shared" ref="CE51" si="141">CB51+CC51-CD51</f>
        <v>385353.53999999992</v>
      </c>
    </row>
    <row r="52" spans="1:83" s="27" customFormat="1" ht="15.75" customHeight="1" thickBot="1">
      <c r="A52" s="21" t="s">
        <v>38</v>
      </c>
      <c r="B52" s="16">
        <v>2271</v>
      </c>
      <c r="C52" s="50">
        <v>583809</v>
      </c>
      <c r="D52" s="50"/>
      <c r="E52" s="119"/>
      <c r="F52" s="45">
        <f t="shared" ref="F52:F66" si="142">C52+D52-E52</f>
        <v>583809</v>
      </c>
      <c r="H52" s="21" t="s">
        <v>38</v>
      </c>
      <c r="I52" s="16">
        <v>2271</v>
      </c>
      <c r="J52" s="50">
        <f t="shared" si="60"/>
        <v>583809</v>
      </c>
      <c r="K52" s="50"/>
      <c r="L52" s="119">
        <v>110048.96000000001</v>
      </c>
      <c r="M52" s="120">
        <f t="shared" si="121"/>
        <v>473760.04</v>
      </c>
      <c r="O52" s="21" t="s">
        <v>38</v>
      </c>
      <c r="P52" s="16">
        <v>2271</v>
      </c>
      <c r="Q52" s="50">
        <f t="shared" si="61"/>
        <v>473760.04</v>
      </c>
      <c r="R52" s="50"/>
      <c r="S52" s="119">
        <v>52162.37</v>
      </c>
      <c r="T52" s="45">
        <f t="shared" ref="T52:T66" si="143">Q52+R52-S52</f>
        <v>421597.67</v>
      </c>
      <c r="V52" s="21" t="s">
        <v>38</v>
      </c>
      <c r="W52" s="16">
        <v>2271</v>
      </c>
      <c r="X52" s="50">
        <f t="shared" si="62"/>
        <v>421597.67</v>
      </c>
      <c r="Y52" s="50"/>
      <c r="Z52" s="119">
        <v>110048.96000000001</v>
      </c>
      <c r="AA52" s="45">
        <f t="shared" ref="AA52:AA66" si="144">X52+Y52-Z52</f>
        <v>311548.70999999996</v>
      </c>
      <c r="AC52" s="21" t="s">
        <v>38</v>
      </c>
      <c r="AD52" s="16">
        <v>2271</v>
      </c>
      <c r="AE52" s="50">
        <f t="shared" si="63"/>
        <v>311548.70999999996</v>
      </c>
      <c r="AF52" s="50"/>
      <c r="AG52" s="119">
        <v>52162.37</v>
      </c>
      <c r="AH52" s="45">
        <f t="shared" ref="AH52:AH66" si="145">AE52+AF52-AG52</f>
        <v>259386.33999999997</v>
      </c>
      <c r="AJ52" s="21" t="s">
        <v>38</v>
      </c>
      <c r="AK52" s="16">
        <v>2271</v>
      </c>
      <c r="AL52" s="50">
        <f t="shared" si="64"/>
        <v>259386.33999999997</v>
      </c>
      <c r="AM52" s="50"/>
      <c r="AN52" s="119"/>
      <c r="AO52" s="45">
        <f t="shared" ref="AO52:AO66" si="146">AL52+AM52-AN52</f>
        <v>259386.33999999997</v>
      </c>
      <c r="AQ52" s="21" t="s">
        <v>38</v>
      </c>
      <c r="AR52" s="16">
        <v>2271</v>
      </c>
      <c r="AS52" s="50">
        <f t="shared" si="65"/>
        <v>259386.33999999997</v>
      </c>
      <c r="AT52" s="50"/>
      <c r="AU52" s="119"/>
      <c r="AV52" s="45">
        <f t="shared" ref="AV52:AV66" si="147">AS52+AT52-AU52</f>
        <v>259386.33999999997</v>
      </c>
      <c r="AX52" s="21" t="s">
        <v>38</v>
      </c>
      <c r="AY52" s="16">
        <v>2271</v>
      </c>
      <c r="AZ52" s="50">
        <f t="shared" si="66"/>
        <v>259386.33999999997</v>
      </c>
      <c r="BA52" s="50"/>
      <c r="BB52" s="50"/>
      <c r="BC52" s="45">
        <f t="shared" ref="BC52:BC66" si="148">AZ52+BA52-BB52</f>
        <v>259386.33999999997</v>
      </c>
      <c r="BE52" s="21" t="s">
        <v>38</v>
      </c>
      <c r="BF52" s="16">
        <v>2271</v>
      </c>
      <c r="BG52" s="50">
        <f t="shared" si="67"/>
        <v>259386.33999999997</v>
      </c>
      <c r="BH52" s="50"/>
      <c r="BI52" s="50"/>
      <c r="BJ52" s="45">
        <f t="shared" ref="BJ52:BJ66" si="149">BG52+BH52-BI52</f>
        <v>259386.33999999997</v>
      </c>
      <c r="BL52" s="21" t="s">
        <v>38</v>
      </c>
      <c r="BM52" s="16">
        <v>2271</v>
      </c>
      <c r="BN52" s="50">
        <f t="shared" si="68"/>
        <v>259386.33999999997</v>
      </c>
      <c r="BO52" s="50"/>
      <c r="BP52" s="50"/>
      <c r="BQ52" s="45">
        <f t="shared" ref="BQ52:BQ66" si="150">BN52+BO52-BP52</f>
        <v>259386.33999999997</v>
      </c>
      <c r="BS52" s="21" t="s">
        <v>38</v>
      </c>
      <c r="BT52" s="16">
        <v>2271</v>
      </c>
      <c r="BU52" s="50">
        <f t="shared" si="69"/>
        <v>259386.33999999997</v>
      </c>
      <c r="BV52" s="50"/>
      <c r="BW52" s="50"/>
      <c r="BX52" s="45">
        <f t="shared" ref="BX52:BX66" si="151">BU52+BV52-BW52</f>
        <v>259386.33999999997</v>
      </c>
      <c r="BZ52" s="21" t="s">
        <v>38</v>
      </c>
      <c r="CA52" s="16">
        <v>2271</v>
      </c>
      <c r="CB52" s="50">
        <f t="shared" si="70"/>
        <v>259386.33999999997</v>
      </c>
      <c r="CC52" s="50"/>
      <c r="CD52" s="50"/>
      <c r="CE52" s="45">
        <f t="shared" ref="CE52:CE66" si="152">CB52+CC52-CD52</f>
        <v>259386.33999999997</v>
      </c>
    </row>
    <row r="53" spans="1:83" s="27" customFormat="1" ht="15.75" customHeight="1" thickBot="1">
      <c r="A53" s="21" t="s">
        <v>39</v>
      </c>
      <c r="B53" s="16">
        <v>2272</v>
      </c>
      <c r="C53" s="50">
        <v>27912</v>
      </c>
      <c r="D53" s="50"/>
      <c r="E53" s="119">
        <v>3330.46</v>
      </c>
      <c r="F53" s="45">
        <f t="shared" si="142"/>
        <v>24581.54</v>
      </c>
      <c r="H53" s="21" t="s">
        <v>39</v>
      </c>
      <c r="I53" s="16">
        <v>2272</v>
      </c>
      <c r="J53" s="50">
        <f t="shared" si="60"/>
        <v>24581.54</v>
      </c>
      <c r="K53" s="50"/>
      <c r="L53" s="119">
        <v>4100.58</v>
      </c>
      <c r="M53" s="120">
        <f t="shared" si="121"/>
        <v>20480.96</v>
      </c>
      <c r="O53" s="21" t="s">
        <v>39</v>
      </c>
      <c r="P53" s="16">
        <v>2272</v>
      </c>
      <c r="Q53" s="50">
        <f t="shared" si="61"/>
        <v>20480.96</v>
      </c>
      <c r="R53" s="50"/>
      <c r="S53" s="119">
        <v>2598.7399999999998</v>
      </c>
      <c r="T53" s="45">
        <f t="shared" si="143"/>
        <v>17882.22</v>
      </c>
      <c r="V53" s="21" t="s">
        <v>39</v>
      </c>
      <c r="W53" s="16">
        <v>2272</v>
      </c>
      <c r="X53" s="50">
        <f t="shared" si="62"/>
        <v>17882.22</v>
      </c>
      <c r="Y53" s="50"/>
      <c r="Z53" s="119">
        <v>4100.58</v>
      </c>
      <c r="AA53" s="45">
        <f t="shared" si="144"/>
        <v>13781.640000000001</v>
      </c>
      <c r="AC53" s="21" t="s">
        <v>39</v>
      </c>
      <c r="AD53" s="16">
        <v>2272</v>
      </c>
      <c r="AE53" s="50">
        <f t="shared" si="63"/>
        <v>13781.640000000001</v>
      </c>
      <c r="AF53" s="50"/>
      <c r="AG53" s="119">
        <v>2598.7399999999998</v>
      </c>
      <c r="AH53" s="45">
        <f t="shared" si="145"/>
        <v>11182.900000000001</v>
      </c>
      <c r="AJ53" s="21" t="s">
        <v>39</v>
      </c>
      <c r="AK53" s="16">
        <v>2272</v>
      </c>
      <c r="AL53" s="50">
        <f t="shared" si="64"/>
        <v>11182.900000000001</v>
      </c>
      <c r="AM53" s="50"/>
      <c r="AN53" s="119">
        <v>3956.2</v>
      </c>
      <c r="AO53" s="45">
        <f t="shared" si="146"/>
        <v>7226.7000000000016</v>
      </c>
      <c r="AQ53" s="21" t="s">
        <v>39</v>
      </c>
      <c r="AR53" s="16">
        <v>2272</v>
      </c>
      <c r="AS53" s="50">
        <f t="shared" si="65"/>
        <v>7226.7000000000016</v>
      </c>
      <c r="AT53" s="50"/>
      <c r="AU53" s="119">
        <v>951.4</v>
      </c>
      <c r="AV53" s="45">
        <f t="shared" si="147"/>
        <v>6275.300000000002</v>
      </c>
      <c r="AX53" s="21" t="s">
        <v>39</v>
      </c>
      <c r="AY53" s="16">
        <v>2272</v>
      </c>
      <c r="AZ53" s="50">
        <f t="shared" si="66"/>
        <v>6275.300000000002</v>
      </c>
      <c r="BA53" s="50"/>
      <c r="BB53" s="50"/>
      <c r="BC53" s="45">
        <f t="shared" si="148"/>
        <v>6275.300000000002</v>
      </c>
      <c r="BE53" s="21" t="s">
        <v>39</v>
      </c>
      <c r="BF53" s="16">
        <v>2272</v>
      </c>
      <c r="BG53" s="50">
        <f t="shared" si="67"/>
        <v>6275.300000000002</v>
      </c>
      <c r="BH53" s="50"/>
      <c r="BI53" s="50"/>
      <c r="BJ53" s="45">
        <f t="shared" si="149"/>
        <v>6275.300000000002</v>
      </c>
      <c r="BL53" s="21" t="s">
        <v>39</v>
      </c>
      <c r="BM53" s="16">
        <v>2272</v>
      </c>
      <c r="BN53" s="50">
        <f t="shared" si="68"/>
        <v>6275.300000000002</v>
      </c>
      <c r="BO53" s="50"/>
      <c r="BP53" s="50"/>
      <c r="BQ53" s="45">
        <f t="shared" si="150"/>
        <v>6275.300000000002</v>
      </c>
      <c r="BS53" s="21" t="s">
        <v>39</v>
      </c>
      <c r="BT53" s="16">
        <v>2272</v>
      </c>
      <c r="BU53" s="50">
        <f t="shared" si="69"/>
        <v>6275.300000000002</v>
      </c>
      <c r="BV53" s="50"/>
      <c r="BW53" s="50"/>
      <c r="BX53" s="45">
        <f t="shared" si="151"/>
        <v>6275.300000000002</v>
      </c>
      <c r="BZ53" s="21" t="s">
        <v>39</v>
      </c>
      <c r="CA53" s="16">
        <v>2272</v>
      </c>
      <c r="CB53" s="50">
        <f t="shared" si="70"/>
        <v>6275.300000000002</v>
      </c>
      <c r="CC53" s="50"/>
      <c r="CD53" s="50"/>
      <c r="CE53" s="45">
        <f t="shared" si="152"/>
        <v>6275.300000000002</v>
      </c>
    </row>
    <row r="54" spans="1:83" s="27" customFormat="1" ht="15.75" customHeight="1" thickBot="1">
      <c r="A54" s="21" t="s">
        <v>40</v>
      </c>
      <c r="B54" s="16">
        <v>2273</v>
      </c>
      <c r="C54" s="50">
        <v>150202</v>
      </c>
      <c r="D54" s="50"/>
      <c r="E54" s="119"/>
      <c r="F54" s="45">
        <f t="shared" si="142"/>
        <v>150202</v>
      </c>
      <c r="H54" s="21" t="s">
        <v>40</v>
      </c>
      <c r="I54" s="16">
        <v>2273</v>
      </c>
      <c r="J54" s="50">
        <f t="shared" si="60"/>
        <v>150202</v>
      </c>
      <c r="K54" s="50"/>
      <c r="L54" s="119">
        <v>43438.2</v>
      </c>
      <c r="M54" s="120">
        <f t="shared" si="121"/>
        <v>106763.8</v>
      </c>
      <c r="O54" s="21" t="s">
        <v>40</v>
      </c>
      <c r="P54" s="16">
        <v>2273</v>
      </c>
      <c r="Q54" s="50">
        <f t="shared" si="61"/>
        <v>106763.8</v>
      </c>
      <c r="R54" s="50"/>
      <c r="S54" s="119">
        <v>21755.61</v>
      </c>
      <c r="T54" s="45">
        <f t="shared" si="143"/>
        <v>85008.19</v>
      </c>
      <c r="V54" s="21" t="s">
        <v>40</v>
      </c>
      <c r="W54" s="16">
        <v>2273</v>
      </c>
      <c r="X54" s="50">
        <f t="shared" si="62"/>
        <v>85008.19</v>
      </c>
      <c r="Y54" s="50"/>
      <c r="Z54" s="119">
        <v>43438.2</v>
      </c>
      <c r="AA54" s="45">
        <f t="shared" si="144"/>
        <v>41569.990000000005</v>
      </c>
      <c r="AC54" s="21" t="s">
        <v>40</v>
      </c>
      <c r="AD54" s="16">
        <v>2273</v>
      </c>
      <c r="AE54" s="50">
        <f t="shared" si="63"/>
        <v>41569.990000000005</v>
      </c>
      <c r="AF54" s="50"/>
      <c r="AG54" s="119">
        <v>21755.61</v>
      </c>
      <c r="AH54" s="45">
        <f t="shared" si="145"/>
        <v>19814.380000000005</v>
      </c>
      <c r="AJ54" s="21" t="s">
        <v>40</v>
      </c>
      <c r="AK54" s="16">
        <v>2273</v>
      </c>
      <c r="AL54" s="50">
        <f t="shared" si="64"/>
        <v>19814.380000000005</v>
      </c>
      <c r="AM54" s="50">
        <v>107500</v>
      </c>
      <c r="AN54" s="119">
        <v>10848.99</v>
      </c>
      <c r="AO54" s="45">
        <f t="shared" si="146"/>
        <v>116465.39</v>
      </c>
      <c r="AQ54" s="21" t="s">
        <v>40</v>
      </c>
      <c r="AR54" s="16">
        <v>2273</v>
      </c>
      <c r="AS54" s="50">
        <f t="shared" si="65"/>
        <v>116465.39</v>
      </c>
      <c r="AT54" s="50"/>
      <c r="AU54" s="119">
        <v>6753.65</v>
      </c>
      <c r="AV54" s="45">
        <f t="shared" si="147"/>
        <v>109711.74</v>
      </c>
      <c r="AX54" s="21" t="s">
        <v>40</v>
      </c>
      <c r="AY54" s="16">
        <v>2273</v>
      </c>
      <c r="AZ54" s="50">
        <f t="shared" si="66"/>
        <v>109711.74</v>
      </c>
      <c r="BA54" s="50"/>
      <c r="BB54" s="50"/>
      <c r="BC54" s="45">
        <f t="shared" si="148"/>
        <v>109711.74</v>
      </c>
      <c r="BE54" s="21" t="s">
        <v>40</v>
      </c>
      <c r="BF54" s="16">
        <v>2273</v>
      </c>
      <c r="BG54" s="50">
        <f t="shared" si="67"/>
        <v>109711.74</v>
      </c>
      <c r="BH54" s="50"/>
      <c r="BI54" s="50"/>
      <c r="BJ54" s="45">
        <f t="shared" si="149"/>
        <v>109711.74</v>
      </c>
      <c r="BL54" s="21" t="s">
        <v>40</v>
      </c>
      <c r="BM54" s="16">
        <v>2273</v>
      </c>
      <c r="BN54" s="50">
        <f t="shared" si="68"/>
        <v>109711.74</v>
      </c>
      <c r="BO54" s="50"/>
      <c r="BP54" s="50"/>
      <c r="BQ54" s="45">
        <f t="shared" si="150"/>
        <v>109711.74</v>
      </c>
      <c r="BS54" s="21" t="s">
        <v>40</v>
      </c>
      <c r="BT54" s="16">
        <v>2273</v>
      </c>
      <c r="BU54" s="50">
        <f t="shared" si="69"/>
        <v>109711.74</v>
      </c>
      <c r="BV54" s="50"/>
      <c r="BW54" s="50"/>
      <c r="BX54" s="45">
        <f t="shared" si="151"/>
        <v>109711.74</v>
      </c>
      <c r="BZ54" s="21" t="s">
        <v>40</v>
      </c>
      <c r="CA54" s="16">
        <v>2273</v>
      </c>
      <c r="CB54" s="50">
        <f t="shared" si="70"/>
        <v>109711.74</v>
      </c>
      <c r="CC54" s="50"/>
      <c r="CD54" s="50"/>
      <c r="CE54" s="45">
        <f t="shared" si="152"/>
        <v>109711.74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42"/>
        <v>0</v>
      </c>
      <c r="H55" s="21" t="s">
        <v>42</v>
      </c>
      <c r="I55" s="16">
        <v>2274</v>
      </c>
      <c r="J55" s="50">
        <f t="shared" si="60"/>
        <v>0</v>
      </c>
      <c r="K55" s="50"/>
      <c r="L55" s="119"/>
      <c r="M55" s="120">
        <f t="shared" si="121"/>
        <v>0</v>
      </c>
      <c r="O55" s="21" t="s">
        <v>42</v>
      </c>
      <c r="P55" s="16">
        <v>2274</v>
      </c>
      <c r="Q55" s="50">
        <f t="shared" si="61"/>
        <v>0</v>
      </c>
      <c r="R55" s="50"/>
      <c r="S55" s="119"/>
      <c r="T55" s="45">
        <f t="shared" si="143"/>
        <v>0</v>
      </c>
      <c r="V55" s="21" t="s">
        <v>42</v>
      </c>
      <c r="W55" s="16">
        <v>2274</v>
      </c>
      <c r="X55" s="50">
        <f t="shared" si="62"/>
        <v>0</v>
      </c>
      <c r="Y55" s="50"/>
      <c r="Z55" s="119"/>
      <c r="AA55" s="45">
        <f t="shared" si="144"/>
        <v>0</v>
      </c>
      <c r="AC55" s="21" t="s">
        <v>42</v>
      </c>
      <c r="AD55" s="16">
        <v>2274</v>
      </c>
      <c r="AE55" s="50">
        <f t="shared" si="63"/>
        <v>0</v>
      </c>
      <c r="AF55" s="50"/>
      <c r="AG55" s="119"/>
      <c r="AH55" s="45">
        <f t="shared" si="145"/>
        <v>0</v>
      </c>
      <c r="AJ55" s="21" t="s">
        <v>42</v>
      </c>
      <c r="AK55" s="16">
        <v>2274</v>
      </c>
      <c r="AL55" s="50">
        <f t="shared" si="64"/>
        <v>0</v>
      </c>
      <c r="AM55" s="50"/>
      <c r="AN55" s="119"/>
      <c r="AO55" s="45">
        <f t="shared" si="146"/>
        <v>0</v>
      </c>
      <c r="AQ55" s="21" t="s">
        <v>42</v>
      </c>
      <c r="AR55" s="16">
        <v>2274</v>
      </c>
      <c r="AS55" s="50">
        <f t="shared" si="65"/>
        <v>0</v>
      </c>
      <c r="AT55" s="50"/>
      <c r="AU55" s="119"/>
      <c r="AV55" s="45">
        <f t="shared" si="147"/>
        <v>0</v>
      </c>
      <c r="AX55" s="21" t="s">
        <v>42</v>
      </c>
      <c r="AY55" s="16">
        <v>2274</v>
      </c>
      <c r="AZ55" s="50">
        <f t="shared" si="66"/>
        <v>0</v>
      </c>
      <c r="BA55" s="50"/>
      <c r="BB55" s="50"/>
      <c r="BC55" s="45">
        <f t="shared" si="148"/>
        <v>0</v>
      </c>
      <c r="BE55" s="21" t="s">
        <v>42</v>
      </c>
      <c r="BF55" s="16">
        <v>2274</v>
      </c>
      <c r="BG55" s="50">
        <f t="shared" si="67"/>
        <v>0</v>
      </c>
      <c r="BH55" s="50"/>
      <c r="BI55" s="50"/>
      <c r="BJ55" s="45">
        <f t="shared" si="149"/>
        <v>0</v>
      </c>
      <c r="BL55" s="21" t="s">
        <v>42</v>
      </c>
      <c r="BM55" s="16">
        <v>2274</v>
      </c>
      <c r="BN55" s="50">
        <f t="shared" si="68"/>
        <v>0</v>
      </c>
      <c r="BO55" s="50"/>
      <c r="BP55" s="50"/>
      <c r="BQ55" s="45">
        <f t="shared" si="150"/>
        <v>0</v>
      </c>
      <c r="BS55" s="21" t="s">
        <v>42</v>
      </c>
      <c r="BT55" s="16">
        <v>2274</v>
      </c>
      <c r="BU55" s="50">
        <f t="shared" si="69"/>
        <v>0</v>
      </c>
      <c r="BV55" s="50"/>
      <c r="BW55" s="50"/>
      <c r="BX55" s="45">
        <f t="shared" si="151"/>
        <v>0</v>
      </c>
      <c r="BZ55" s="21" t="s">
        <v>42</v>
      </c>
      <c r="CA55" s="16">
        <v>2274</v>
      </c>
      <c r="CB55" s="50">
        <f t="shared" si="70"/>
        <v>0</v>
      </c>
      <c r="CC55" s="50"/>
      <c r="CD55" s="50"/>
      <c r="CE55" s="45">
        <f t="shared" si="152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11555</v>
      </c>
      <c r="D56" s="49"/>
      <c r="E56" s="119"/>
      <c r="F56" s="45">
        <f>C56+D56-E56</f>
        <v>11555</v>
      </c>
      <c r="H56" s="21" t="s">
        <v>36</v>
      </c>
      <c r="I56" s="16">
        <v>2275</v>
      </c>
      <c r="J56" s="50">
        <f>F56</f>
        <v>11555</v>
      </c>
      <c r="K56" s="121">
        <v>12</v>
      </c>
      <c r="L56" s="119">
        <v>11.07</v>
      </c>
      <c r="M56" s="120">
        <f t="shared" si="121"/>
        <v>11555.93</v>
      </c>
      <c r="O56" s="21" t="s">
        <v>36</v>
      </c>
      <c r="P56" s="16">
        <v>2275</v>
      </c>
      <c r="Q56" s="50">
        <f>M56</f>
        <v>11555.93</v>
      </c>
      <c r="R56" s="49"/>
      <c r="S56" s="119">
        <v>476.14</v>
      </c>
      <c r="T56" s="45">
        <f>Q56+R56-S56</f>
        <v>11079.79</v>
      </c>
      <c r="V56" s="21" t="s">
        <v>36</v>
      </c>
      <c r="W56" s="16">
        <v>2275</v>
      </c>
      <c r="X56" s="50">
        <f>T56</f>
        <v>11079.79</v>
      </c>
      <c r="Y56" s="49"/>
      <c r="Z56" s="119"/>
      <c r="AA56" s="45">
        <f>X56+Y56-Z56</f>
        <v>11079.79</v>
      </c>
      <c r="AC56" s="21" t="s">
        <v>36</v>
      </c>
      <c r="AD56" s="16">
        <v>2275</v>
      </c>
      <c r="AE56" s="50">
        <f>AA56</f>
        <v>11079.79</v>
      </c>
      <c r="AF56" s="49"/>
      <c r="AG56" s="119">
        <v>859.38</v>
      </c>
      <c r="AH56" s="45">
        <f>AE56+AF56-AG56</f>
        <v>10220.410000000002</v>
      </c>
      <c r="AJ56" s="21" t="s">
        <v>36</v>
      </c>
      <c r="AK56" s="16">
        <v>2275</v>
      </c>
      <c r="AL56" s="50">
        <f>AH56</f>
        <v>10220.410000000002</v>
      </c>
      <c r="AM56" s="49"/>
      <c r="AN56" s="119">
        <v>240.25</v>
      </c>
      <c r="AO56" s="45">
        <f>AL56+AM56-AN56</f>
        <v>9980.1600000000017</v>
      </c>
      <c r="AQ56" s="21" t="s">
        <v>36</v>
      </c>
      <c r="AR56" s="16">
        <v>2275</v>
      </c>
      <c r="AS56" s="50">
        <f>AO56</f>
        <v>9980.1600000000017</v>
      </c>
      <c r="AT56" s="49"/>
      <c r="AU56" s="119"/>
      <c r="AV56" s="45">
        <f>AS56+AT56-AU56</f>
        <v>9980.1600000000017</v>
      </c>
      <c r="AX56" s="21" t="s">
        <v>36</v>
      </c>
      <c r="AY56" s="16">
        <v>2275</v>
      </c>
      <c r="AZ56" s="50">
        <f>AV56</f>
        <v>9980.1600000000017</v>
      </c>
      <c r="BA56" s="49"/>
      <c r="BB56" s="49"/>
      <c r="BC56" s="45">
        <f>AZ56+BA56-BB56</f>
        <v>9980.1600000000017</v>
      </c>
      <c r="BE56" s="21" t="s">
        <v>36</v>
      </c>
      <c r="BF56" s="16">
        <v>2275</v>
      </c>
      <c r="BG56" s="50">
        <f>BC56</f>
        <v>9980.1600000000017</v>
      </c>
      <c r="BH56" s="49"/>
      <c r="BI56" s="49"/>
      <c r="BJ56" s="45">
        <f>BG56+BH56-BI56</f>
        <v>9980.1600000000017</v>
      </c>
      <c r="BL56" s="21" t="s">
        <v>36</v>
      </c>
      <c r="BM56" s="16">
        <v>2275</v>
      </c>
      <c r="BN56" s="50">
        <f>BJ56</f>
        <v>9980.1600000000017</v>
      </c>
      <c r="BO56" s="49"/>
      <c r="BP56" s="49"/>
      <c r="BQ56" s="45">
        <f>BN56+BO56-BP56</f>
        <v>9980.1600000000017</v>
      </c>
      <c r="BS56" s="21" t="s">
        <v>36</v>
      </c>
      <c r="BT56" s="16">
        <v>2275</v>
      </c>
      <c r="BU56" s="50">
        <f>BQ56</f>
        <v>9980.1600000000017</v>
      </c>
      <c r="BV56" s="49"/>
      <c r="BW56" s="49"/>
      <c r="BX56" s="45">
        <f>BU56+BV56-BW56</f>
        <v>9980.1600000000017</v>
      </c>
      <c r="BZ56" s="21" t="s">
        <v>36</v>
      </c>
      <c r="CA56" s="16">
        <v>2275</v>
      </c>
      <c r="CB56" s="50">
        <f>BX56</f>
        <v>9980.1600000000017</v>
      </c>
      <c r="CC56" s="49"/>
      <c r="CD56" s="49"/>
      <c r="CE56" s="45">
        <f>CB56+CC56-CD56</f>
        <v>9980.1600000000017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3094</v>
      </c>
      <c r="D57" s="111">
        <f t="shared" ref="D57:E57" si="153">D58</f>
        <v>0</v>
      </c>
      <c r="E57" s="111">
        <f t="shared" si="153"/>
        <v>0</v>
      </c>
      <c r="F57" s="107">
        <f>C57+D57-E57</f>
        <v>3094</v>
      </c>
      <c r="H57" s="109" t="s">
        <v>44</v>
      </c>
      <c r="I57" s="110">
        <v>2700</v>
      </c>
      <c r="J57" s="111">
        <f>J58</f>
        <v>3094</v>
      </c>
      <c r="K57" s="111">
        <f t="shared" ref="K57:L57" si="154">K58</f>
        <v>0</v>
      </c>
      <c r="L57" s="111">
        <f t="shared" si="154"/>
        <v>0</v>
      </c>
      <c r="M57" s="120">
        <f t="shared" si="121"/>
        <v>3094</v>
      </c>
      <c r="O57" s="109" t="s">
        <v>44</v>
      </c>
      <c r="P57" s="110">
        <v>2700</v>
      </c>
      <c r="Q57" s="111">
        <f>Q58</f>
        <v>3094</v>
      </c>
      <c r="R57" s="111">
        <f t="shared" ref="R57:S57" si="155">R58</f>
        <v>0</v>
      </c>
      <c r="S57" s="111">
        <f t="shared" si="155"/>
        <v>0</v>
      </c>
      <c r="T57" s="107">
        <f>Q57+R57-S57</f>
        <v>3094</v>
      </c>
      <c r="V57" s="109" t="s">
        <v>44</v>
      </c>
      <c r="W57" s="110">
        <v>2700</v>
      </c>
      <c r="X57" s="111">
        <f>X58</f>
        <v>3094</v>
      </c>
      <c r="Y57" s="111">
        <f t="shared" ref="Y57:Z57" si="156">Y58</f>
        <v>0</v>
      </c>
      <c r="Z57" s="111">
        <f t="shared" si="156"/>
        <v>0</v>
      </c>
      <c r="AA57" s="107">
        <f>X57+Y57-Z57</f>
        <v>3094</v>
      </c>
      <c r="AC57" s="109" t="s">
        <v>44</v>
      </c>
      <c r="AD57" s="110">
        <v>2700</v>
      </c>
      <c r="AE57" s="111">
        <f>AE58</f>
        <v>3094</v>
      </c>
      <c r="AF57" s="111">
        <f t="shared" ref="AF57:AG57" si="157">AF58</f>
        <v>0</v>
      </c>
      <c r="AG57" s="111">
        <f t="shared" si="157"/>
        <v>0</v>
      </c>
      <c r="AH57" s="107">
        <f>AE57+AF57-AG57</f>
        <v>3094</v>
      </c>
      <c r="AJ57" s="109" t="s">
        <v>44</v>
      </c>
      <c r="AK57" s="110">
        <v>2700</v>
      </c>
      <c r="AL57" s="111">
        <f>AL58</f>
        <v>3094</v>
      </c>
      <c r="AM57" s="111">
        <f t="shared" ref="AM57:AN57" si="158">AM58</f>
        <v>0</v>
      </c>
      <c r="AN57" s="111">
        <f t="shared" si="158"/>
        <v>0</v>
      </c>
      <c r="AO57" s="107">
        <f>AL57+AM57-AN57</f>
        <v>3094</v>
      </c>
      <c r="AQ57" s="109" t="s">
        <v>44</v>
      </c>
      <c r="AR57" s="110">
        <v>2700</v>
      </c>
      <c r="AS57" s="111">
        <f>AS58</f>
        <v>3094</v>
      </c>
      <c r="AT57" s="111">
        <f t="shared" ref="AT57:AU57" si="159">AT58</f>
        <v>0</v>
      </c>
      <c r="AU57" s="111">
        <f t="shared" si="159"/>
        <v>0</v>
      </c>
      <c r="AV57" s="107">
        <f>AS57+AT57-AU57</f>
        <v>3094</v>
      </c>
      <c r="AX57" s="109" t="s">
        <v>44</v>
      </c>
      <c r="AY57" s="110">
        <v>2700</v>
      </c>
      <c r="AZ57" s="111">
        <f>AZ58</f>
        <v>3094</v>
      </c>
      <c r="BA57" s="111">
        <f t="shared" ref="BA57:BB57" si="160">BA58</f>
        <v>0</v>
      </c>
      <c r="BB57" s="111">
        <f t="shared" si="160"/>
        <v>0</v>
      </c>
      <c r="BC57" s="107">
        <f>AZ57+BA57-BB57</f>
        <v>3094</v>
      </c>
      <c r="BE57" s="109" t="s">
        <v>44</v>
      </c>
      <c r="BF57" s="110">
        <v>2700</v>
      </c>
      <c r="BG57" s="111">
        <f>BG58</f>
        <v>3094</v>
      </c>
      <c r="BH57" s="111">
        <f t="shared" ref="BH57:BI57" si="161">BH58</f>
        <v>0</v>
      </c>
      <c r="BI57" s="111">
        <f t="shared" si="161"/>
        <v>0</v>
      </c>
      <c r="BJ57" s="107">
        <f>BG57+BH57-BI57</f>
        <v>3094</v>
      </c>
      <c r="BL57" s="109" t="s">
        <v>44</v>
      </c>
      <c r="BM57" s="110">
        <v>2700</v>
      </c>
      <c r="BN57" s="111">
        <f>BN58</f>
        <v>3094</v>
      </c>
      <c r="BO57" s="111">
        <f t="shared" ref="BO57:BP57" si="162">BO58</f>
        <v>0</v>
      </c>
      <c r="BP57" s="111">
        <f t="shared" si="162"/>
        <v>0</v>
      </c>
      <c r="BQ57" s="107">
        <f>BN57+BO57-BP57</f>
        <v>3094</v>
      </c>
      <c r="BS57" s="109" t="s">
        <v>44</v>
      </c>
      <c r="BT57" s="110">
        <v>2700</v>
      </c>
      <c r="BU57" s="111">
        <f>BU58</f>
        <v>3094</v>
      </c>
      <c r="BV57" s="111">
        <f t="shared" ref="BV57:BW57" si="163">BV58</f>
        <v>0</v>
      </c>
      <c r="BW57" s="111">
        <f t="shared" si="163"/>
        <v>0</v>
      </c>
      <c r="BX57" s="107">
        <f>BU57+BV57-BW57</f>
        <v>3094</v>
      </c>
      <c r="BZ57" s="109" t="s">
        <v>44</v>
      </c>
      <c r="CA57" s="110">
        <v>2700</v>
      </c>
      <c r="CB57" s="111">
        <f>CB58</f>
        <v>3094</v>
      </c>
      <c r="CC57" s="111">
        <f t="shared" ref="CC57:CD57" si="164">CC58</f>
        <v>0</v>
      </c>
      <c r="CD57" s="111">
        <f t="shared" si="164"/>
        <v>0</v>
      </c>
      <c r="CE57" s="107">
        <f>CB57+CC57-CD57</f>
        <v>3094</v>
      </c>
    </row>
    <row r="58" spans="1:83" s="27" customFormat="1" ht="15.75" customHeight="1" thickBot="1">
      <c r="A58" s="21" t="s">
        <v>46</v>
      </c>
      <c r="B58" s="16">
        <v>2730</v>
      </c>
      <c r="C58" s="50">
        <v>3094</v>
      </c>
      <c r="D58" s="50"/>
      <c r="E58" s="50"/>
      <c r="F58" s="45">
        <f t="shared" si="142"/>
        <v>3094</v>
      </c>
      <c r="H58" s="21" t="s">
        <v>46</v>
      </c>
      <c r="I58" s="16">
        <v>2730</v>
      </c>
      <c r="J58" s="50">
        <f t="shared" si="60"/>
        <v>3094</v>
      </c>
      <c r="K58" s="50"/>
      <c r="L58" s="50"/>
      <c r="M58" s="120">
        <f t="shared" si="121"/>
        <v>3094</v>
      </c>
      <c r="O58" s="21" t="s">
        <v>46</v>
      </c>
      <c r="P58" s="16">
        <v>2730</v>
      </c>
      <c r="Q58" s="50">
        <f t="shared" si="61"/>
        <v>3094</v>
      </c>
      <c r="R58" s="50"/>
      <c r="S58" s="50"/>
      <c r="T58" s="45">
        <f t="shared" si="143"/>
        <v>3094</v>
      </c>
      <c r="V58" s="21" t="s">
        <v>46</v>
      </c>
      <c r="W58" s="16">
        <v>2730</v>
      </c>
      <c r="X58" s="50">
        <f t="shared" si="62"/>
        <v>3094</v>
      </c>
      <c r="Y58" s="50"/>
      <c r="Z58" s="50"/>
      <c r="AA58" s="45">
        <f t="shared" si="144"/>
        <v>3094</v>
      </c>
      <c r="AC58" s="21" t="s">
        <v>46</v>
      </c>
      <c r="AD58" s="16">
        <v>2730</v>
      </c>
      <c r="AE58" s="50">
        <f t="shared" si="63"/>
        <v>3094</v>
      </c>
      <c r="AF58" s="50"/>
      <c r="AG58" s="50"/>
      <c r="AH58" s="45">
        <f t="shared" si="145"/>
        <v>3094</v>
      </c>
      <c r="AJ58" s="21" t="s">
        <v>46</v>
      </c>
      <c r="AK58" s="16">
        <v>2730</v>
      </c>
      <c r="AL58" s="50">
        <f t="shared" si="64"/>
        <v>3094</v>
      </c>
      <c r="AM58" s="50"/>
      <c r="AN58" s="50"/>
      <c r="AO58" s="45">
        <f t="shared" si="146"/>
        <v>3094</v>
      </c>
      <c r="AQ58" s="21" t="s">
        <v>46</v>
      </c>
      <c r="AR58" s="16">
        <v>2730</v>
      </c>
      <c r="AS58" s="50">
        <f t="shared" si="65"/>
        <v>3094</v>
      </c>
      <c r="AT58" s="50"/>
      <c r="AU58" s="50"/>
      <c r="AV58" s="45">
        <f t="shared" si="147"/>
        <v>3094</v>
      </c>
      <c r="AX58" s="21" t="s">
        <v>46</v>
      </c>
      <c r="AY58" s="16">
        <v>2730</v>
      </c>
      <c r="AZ58" s="50">
        <f t="shared" si="66"/>
        <v>3094</v>
      </c>
      <c r="BA58" s="50"/>
      <c r="BB58" s="50"/>
      <c r="BC58" s="45">
        <f t="shared" si="148"/>
        <v>3094</v>
      </c>
      <c r="BE58" s="21" t="s">
        <v>46</v>
      </c>
      <c r="BF58" s="16">
        <v>2730</v>
      </c>
      <c r="BG58" s="50">
        <f t="shared" si="67"/>
        <v>3094</v>
      </c>
      <c r="BH58" s="50"/>
      <c r="BI58" s="50"/>
      <c r="BJ58" s="45">
        <f t="shared" si="149"/>
        <v>3094</v>
      </c>
      <c r="BL58" s="21" t="s">
        <v>46</v>
      </c>
      <c r="BM58" s="16">
        <v>2730</v>
      </c>
      <c r="BN58" s="50">
        <f t="shared" si="68"/>
        <v>3094</v>
      </c>
      <c r="BO58" s="50"/>
      <c r="BP58" s="50"/>
      <c r="BQ58" s="45">
        <f t="shared" si="150"/>
        <v>3094</v>
      </c>
      <c r="BS58" s="21" t="s">
        <v>46</v>
      </c>
      <c r="BT58" s="16">
        <v>2730</v>
      </c>
      <c r="BU58" s="50">
        <f t="shared" si="69"/>
        <v>3094</v>
      </c>
      <c r="BV58" s="50"/>
      <c r="BW58" s="50"/>
      <c r="BX58" s="45">
        <f t="shared" si="151"/>
        <v>3094</v>
      </c>
      <c r="BZ58" s="21" t="s">
        <v>46</v>
      </c>
      <c r="CA58" s="16">
        <v>2730</v>
      </c>
      <c r="CB58" s="50">
        <f t="shared" si="70"/>
        <v>3094</v>
      </c>
      <c r="CC58" s="50"/>
      <c r="CD58" s="50"/>
      <c r="CE58" s="45">
        <f t="shared" si="152"/>
        <v>3094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165">D60</f>
        <v>0</v>
      </c>
      <c r="E59" s="99">
        <f t="shared" si="165"/>
        <v>0</v>
      </c>
      <c r="F59" s="99">
        <f t="shared" ref="F59" si="166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67">K60</f>
        <v>0</v>
      </c>
      <c r="L59" s="99">
        <f t="shared" si="167"/>
        <v>0</v>
      </c>
      <c r="M59" s="120">
        <f t="shared" si="121"/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68">R60</f>
        <v>0</v>
      </c>
      <c r="S59" s="99">
        <f t="shared" si="168"/>
        <v>0</v>
      </c>
      <c r="T59" s="99">
        <f t="shared" ref="T59" si="169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70">Y60</f>
        <v>0</v>
      </c>
      <c r="Z59" s="99">
        <f t="shared" si="170"/>
        <v>0</v>
      </c>
      <c r="AA59" s="99">
        <f t="shared" ref="AA59" si="171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72">AF60</f>
        <v>100000</v>
      </c>
      <c r="AG59" s="99">
        <f t="shared" si="172"/>
        <v>0</v>
      </c>
      <c r="AH59" s="99">
        <f t="shared" ref="AH59" si="173">AH60</f>
        <v>100000</v>
      </c>
      <c r="AJ59" s="97" t="s">
        <v>48</v>
      </c>
      <c r="AK59" s="98">
        <v>3000</v>
      </c>
      <c r="AL59" s="99">
        <f>AL60</f>
        <v>100000</v>
      </c>
      <c r="AM59" s="99">
        <f t="shared" ref="AM59:AN59" si="174">AM60</f>
        <v>200000</v>
      </c>
      <c r="AN59" s="99">
        <f t="shared" si="174"/>
        <v>0</v>
      </c>
      <c r="AO59" s="99">
        <f t="shared" ref="AO59" si="175">AO60</f>
        <v>300000</v>
      </c>
      <c r="AQ59" s="97" t="s">
        <v>48</v>
      </c>
      <c r="AR59" s="98">
        <v>3000</v>
      </c>
      <c r="AS59" s="99">
        <f>AS60</f>
        <v>300000</v>
      </c>
      <c r="AT59" s="99">
        <f t="shared" ref="AT59:AU59" si="176">AT60</f>
        <v>0</v>
      </c>
      <c r="AU59" s="99">
        <f t="shared" si="176"/>
        <v>0</v>
      </c>
      <c r="AV59" s="99">
        <f t="shared" ref="AV59" si="177">AV60</f>
        <v>300000</v>
      </c>
      <c r="AX59" s="97" t="s">
        <v>48</v>
      </c>
      <c r="AY59" s="98">
        <v>3000</v>
      </c>
      <c r="AZ59" s="99">
        <f>AZ60</f>
        <v>300000</v>
      </c>
      <c r="BA59" s="99">
        <f t="shared" ref="BA59:BB59" si="178">BA60</f>
        <v>0</v>
      </c>
      <c r="BB59" s="99">
        <f t="shared" si="178"/>
        <v>0</v>
      </c>
      <c r="BC59" s="99">
        <f t="shared" ref="BC59" si="179">BC60</f>
        <v>300000</v>
      </c>
      <c r="BE59" s="97" t="s">
        <v>48</v>
      </c>
      <c r="BF59" s="98">
        <v>3000</v>
      </c>
      <c r="BG59" s="99">
        <f>BG60</f>
        <v>300000</v>
      </c>
      <c r="BH59" s="99">
        <f t="shared" ref="BH59:BI59" si="180">BH60</f>
        <v>0</v>
      </c>
      <c r="BI59" s="99">
        <f t="shared" si="180"/>
        <v>0</v>
      </c>
      <c r="BJ59" s="99">
        <f t="shared" ref="BJ59" si="181">BJ60</f>
        <v>300000</v>
      </c>
      <c r="BL59" s="97" t="s">
        <v>48</v>
      </c>
      <c r="BM59" s="98">
        <v>3000</v>
      </c>
      <c r="BN59" s="99">
        <f>BN60</f>
        <v>300000</v>
      </c>
      <c r="BO59" s="99">
        <f t="shared" ref="BO59:BP59" si="182">BO60</f>
        <v>0</v>
      </c>
      <c r="BP59" s="99">
        <f t="shared" si="182"/>
        <v>0</v>
      </c>
      <c r="BQ59" s="99">
        <f t="shared" ref="BQ59" si="183">BQ60</f>
        <v>300000</v>
      </c>
      <c r="BS59" s="97" t="s">
        <v>48</v>
      </c>
      <c r="BT59" s="98">
        <v>3000</v>
      </c>
      <c r="BU59" s="99">
        <f>BU60</f>
        <v>300000</v>
      </c>
      <c r="BV59" s="99">
        <f t="shared" ref="BV59:BW59" si="184">BV60</f>
        <v>0</v>
      </c>
      <c r="BW59" s="99">
        <f t="shared" si="184"/>
        <v>0</v>
      </c>
      <c r="BX59" s="99">
        <f t="shared" ref="BX59" si="185">BX60</f>
        <v>300000</v>
      </c>
      <c r="BZ59" s="97" t="s">
        <v>48</v>
      </c>
      <c r="CA59" s="98">
        <v>3000</v>
      </c>
      <c r="CB59" s="99">
        <f>CB60</f>
        <v>300000</v>
      </c>
      <c r="CC59" s="99">
        <f t="shared" ref="CC59:CD59" si="186">CC60</f>
        <v>0</v>
      </c>
      <c r="CD59" s="99">
        <f t="shared" si="186"/>
        <v>0</v>
      </c>
      <c r="CE59" s="99">
        <f t="shared" ref="CE59" si="187">CE60</f>
        <v>300000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188">SUM(D61:D66)</f>
        <v>0</v>
      </c>
      <c r="E60" s="61">
        <f t="shared" si="188"/>
        <v>0</v>
      </c>
      <c r="F60" s="47">
        <f t="shared" ref="F60" si="189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190">SUM(K61:K66)</f>
        <v>0</v>
      </c>
      <c r="L60" s="61">
        <f t="shared" si="190"/>
        <v>0</v>
      </c>
      <c r="M60" s="120">
        <f t="shared" si="121"/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191">SUM(R61:R66)</f>
        <v>0</v>
      </c>
      <c r="S60" s="61">
        <f t="shared" si="191"/>
        <v>0</v>
      </c>
      <c r="T60" s="47">
        <f t="shared" ref="T60" si="192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193">SUM(Y61:Y66)</f>
        <v>0</v>
      </c>
      <c r="Z60" s="61">
        <f t="shared" si="193"/>
        <v>0</v>
      </c>
      <c r="AA60" s="47">
        <f t="shared" ref="AA60" si="194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195">SUM(AF61:AF66)</f>
        <v>100000</v>
      </c>
      <c r="AG60" s="61">
        <f t="shared" si="195"/>
        <v>0</v>
      </c>
      <c r="AH60" s="47">
        <f t="shared" ref="AH60" si="196">AE60+AF60-AG60</f>
        <v>100000</v>
      </c>
      <c r="AJ60" s="29" t="s">
        <v>51</v>
      </c>
      <c r="AK60" s="30">
        <v>3100</v>
      </c>
      <c r="AL60" s="61">
        <f>SUM(AL61:AL66)</f>
        <v>100000</v>
      </c>
      <c r="AM60" s="61">
        <f t="shared" ref="AM60:AN60" si="197">SUM(AM61:AM66)</f>
        <v>200000</v>
      </c>
      <c r="AN60" s="61">
        <f t="shared" si="197"/>
        <v>0</v>
      </c>
      <c r="AO60" s="47">
        <f t="shared" ref="AO60" si="198">AL60+AM60-AN60</f>
        <v>300000</v>
      </c>
      <c r="AQ60" s="29" t="s">
        <v>51</v>
      </c>
      <c r="AR60" s="30">
        <v>3100</v>
      </c>
      <c r="AS60" s="61">
        <f>SUM(AS61:AS66)</f>
        <v>300000</v>
      </c>
      <c r="AT60" s="61">
        <f t="shared" ref="AT60:AU60" si="199">SUM(AT61:AT66)</f>
        <v>0</v>
      </c>
      <c r="AU60" s="61">
        <f t="shared" si="199"/>
        <v>0</v>
      </c>
      <c r="AV60" s="47">
        <f t="shared" ref="AV60" si="200">AS60+AT60-AU60</f>
        <v>300000</v>
      </c>
      <c r="AX60" s="29" t="s">
        <v>51</v>
      </c>
      <c r="AY60" s="30">
        <v>3100</v>
      </c>
      <c r="AZ60" s="61">
        <f>SUM(AZ61:AZ66)</f>
        <v>300000</v>
      </c>
      <c r="BA60" s="61">
        <f t="shared" ref="BA60:BB60" si="201">SUM(BA61:BA66)</f>
        <v>0</v>
      </c>
      <c r="BB60" s="61">
        <f t="shared" si="201"/>
        <v>0</v>
      </c>
      <c r="BC60" s="47">
        <f t="shared" ref="BC60" si="202">AZ60+BA60-BB60</f>
        <v>300000</v>
      </c>
      <c r="BE60" s="29" t="s">
        <v>51</v>
      </c>
      <c r="BF60" s="30">
        <v>3100</v>
      </c>
      <c r="BG60" s="61">
        <f>SUM(BG61:BG66)</f>
        <v>300000</v>
      </c>
      <c r="BH60" s="61">
        <f t="shared" ref="BH60:BI60" si="203">SUM(BH61:BH66)</f>
        <v>0</v>
      </c>
      <c r="BI60" s="61">
        <f t="shared" si="203"/>
        <v>0</v>
      </c>
      <c r="BJ60" s="47">
        <f t="shared" ref="BJ60" si="204">BG60+BH60-BI60</f>
        <v>300000</v>
      </c>
      <c r="BL60" s="29" t="s">
        <v>51</v>
      </c>
      <c r="BM60" s="30">
        <v>3100</v>
      </c>
      <c r="BN60" s="61">
        <f>SUM(BN61:BN66)</f>
        <v>300000</v>
      </c>
      <c r="BO60" s="61">
        <f t="shared" ref="BO60:BP60" si="205">SUM(BO61:BO66)</f>
        <v>0</v>
      </c>
      <c r="BP60" s="61">
        <f t="shared" si="205"/>
        <v>0</v>
      </c>
      <c r="BQ60" s="47">
        <f t="shared" ref="BQ60" si="206">BN60+BO60-BP60</f>
        <v>300000</v>
      </c>
      <c r="BS60" s="29" t="s">
        <v>51</v>
      </c>
      <c r="BT60" s="30">
        <v>3100</v>
      </c>
      <c r="BU60" s="61">
        <f>SUM(BU61:BU66)</f>
        <v>300000</v>
      </c>
      <c r="BV60" s="61">
        <f t="shared" ref="BV60:BW60" si="207">SUM(BV61:BV66)</f>
        <v>0</v>
      </c>
      <c r="BW60" s="61">
        <f t="shared" si="207"/>
        <v>0</v>
      </c>
      <c r="BX60" s="47">
        <f t="shared" ref="BX60" si="208">BU60+BV60-BW60</f>
        <v>300000</v>
      </c>
      <c r="BZ60" s="29" t="s">
        <v>51</v>
      </c>
      <c r="CA60" s="30">
        <v>3100</v>
      </c>
      <c r="CB60" s="61">
        <f>SUM(CB61:CB66)</f>
        <v>300000</v>
      </c>
      <c r="CC60" s="61">
        <f t="shared" ref="CC60:CD60" si="209">SUM(CC61:CC66)</f>
        <v>0</v>
      </c>
      <c r="CD60" s="61">
        <f t="shared" si="209"/>
        <v>0</v>
      </c>
      <c r="CE60" s="47">
        <f t="shared" ref="CE60" si="210">CB60+CC60-CD60</f>
        <v>300000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42"/>
        <v>0</v>
      </c>
      <c r="H61" s="21" t="s">
        <v>52</v>
      </c>
      <c r="I61" s="16">
        <v>3110</v>
      </c>
      <c r="J61" s="50">
        <f t="shared" si="60"/>
        <v>0</v>
      </c>
      <c r="K61" s="50"/>
      <c r="L61" s="50"/>
      <c r="M61" s="120">
        <f t="shared" si="121"/>
        <v>0</v>
      </c>
      <c r="O61" s="21" t="s">
        <v>52</v>
      </c>
      <c r="P61" s="16">
        <v>3110</v>
      </c>
      <c r="Q61" s="50">
        <f t="shared" si="61"/>
        <v>0</v>
      </c>
      <c r="R61" s="50"/>
      <c r="S61" s="50"/>
      <c r="T61" s="45">
        <f t="shared" si="143"/>
        <v>0</v>
      </c>
      <c r="V61" s="21" t="s">
        <v>52</v>
      </c>
      <c r="W61" s="16">
        <v>3110</v>
      </c>
      <c r="X61" s="50">
        <f t="shared" si="62"/>
        <v>0</v>
      </c>
      <c r="Y61" s="50"/>
      <c r="Z61" s="50"/>
      <c r="AA61" s="45">
        <f t="shared" si="144"/>
        <v>0</v>
      </c>
      <c r="AC61" s="21" t="s">
        <v>52</v>
      </c>
      <c r="AD61" s="16">
        <v>3110</v>
      </c>
      <c r="AE61" s="50">
        <f t="shared" si="63"/>
        <v>0</v>
      </c>
      <c r="AF61" s="50"/>
      <c r="AG61" s="50"/>
      <c r="AH61" s="45">
        <f t="shared" si="145"/>
        <v>0</v>
      </c>
      <c r="AJ61" s="21" t="s">
        <v>52</v>
      </c>
      <c r="AK61" s="16">
        <v>3110</v>
      </c>
      <c r="AL61" s="50">
        <f t="shared" si="64"/>
        <v>0</v>
      </c>
      <c r="AM61" s="50"/>
      <c r="AN61" s="50"/>
      <c r="AO61" s="45">
        <f t="shared" si="146"/>
        <v>0</v>
      </c>
      <c r="AQ61" s="21" t="s">
        <v>52</v>
      </c>
      <c r="AR61" s="16">
        <v>3110</v>
      </c>
      <c r="AS61" s="50">
        <f t="shared" si="65"/>
        <v>0</v>
      </c>
      <c r="AT61" s="50"/>
      <c r="AU61" s="50"/>
      <c r="AV61" s="45">
        <f t="shared" si="147"/>
        <v>0</v>
      </c>
      <c r="AX61" s="21" t="s">
        <v>52</v>
      </c>
      <c r="AY61" s="16">
        <v>3110</v>
      </c>
      <c r="AZ61" s="50">
        <f t="shared" si="66"/>
        <v>0</v>
      </c>
      <c r="BA61" s="50"/>
      <c r="BB61" s="50"/>
      <c r="BC61" s="45">
        <f t="shared" si="148"/>
        <v>0</v>
      </c>
      <c r="BE61" s="21" t="s">
        <v>52</v>
      </c>
      <c r="BF61" s="16">
        <v>3110</v>
      </c>
      <c r="BG61" s="50">
        <f t="shared" si="67"/>
        <v>0</v>
      </c>
      <c r="BH61" s="50"/>
      <c r="BI61" s="50"/>
      <c r="BJ61" s="45">
        <f t="shared" si="149"/>
        <v>0</v>
      </c>
      <c r="BL61" s="21" t="s">
        <v>52</v>
      </c>
      <c r="BM61" s="16">
        <v>3110</v>
      </c>
      <c r="BN61" s="50">
        <f t="shared" si="68"/>
        <v>0</v>
      </c>
      <c r="BO61" s="50"/>
      <c r="BP61" s="50"/>
      <c r="BQ61" s="45">
        <f t="shared" si="150"/>
        <v>0</v>
      </c>
      <c r="BS61" s="21" t="s">
        <v>52</v>
      </c>
      <c r="BT61" s="16">
        <v>3110</v>
      </c>
      <c r="BU61" s="50">
        <f t="shared" si="69"/>
        <v>0</v>
      </c>
      <c r="BV61" s="50"/>
      <c r="BW61" s="50"/>
      <c r="BX61" s="45">
        <f t="shared" si="151"/>
        <v>0</v>
      </c>
      <c r="BZ61" s="21" t="s">
        <v>52</v>
      </c>
      <c r="CA61" s="16">
        <v>3110</v>
      </c>
      <c r="CB61" s="50">
        <f t="shared" si="70"/>
        <v>0</v>
      </c>
      <c r="CC61" s="50"/>
      <c r="CD61" s="50"/>
      <c r="CE61" s="45">
        <f t="shared" si="152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142"/>
        <v>0</v>
      </c>
      <c r="H62" s="34" t="s">
        <v>143</v>
      </c>
      <c r="I62" s="16">
        <v>3110</v>
      </c>
      <c r="J62" s="41">
        <f t="shared" si="60"/>
        <v>0</v>
      </c>
      <c r="K62" s="50"/>
      <c r="L62" s="50"/>
      <c r="M62" s="120">
        <f t="shared" si="121"/>
        <v>0</v>
      </c>
      <c r="O62" s="34" t="s">
        <v>143</v>
      </c>
      <c r="P62" s="16">
        <v>3110</v>
      </c>
      <c r="Q62" s="41">
        <f t="shared" si="61"/>
        <v>0</v>
      </c>
      <c r="R62" s="50"/>
      <c r="S62" s="50"/>
      <c r="T62" s="45">
        <f t="shared" si="143"/>
        <v>0</v>
      </c>
      <c r="V62" s="34" t="s">
        <v>143</v>
      </c>
      <c r="W62" s="16">
        <v>3110</v>
      </c>
      <c r="X62" s="41">
        <f t="shared" si="62"/>
        <v>0</v>
      </c>
      <c r="Y62" s="50"/>
      <c r="Z62" s="50"/>
      <c r="AA62" s="45">
        <f t="shared" si="144"/>
        <v>0</v>
      </c>
      <c r="AC62" s="34" t="s">
        <v>143</v>
      </c>
      <c r="AD62" s="16">
        <v>3110</v>
      </c>
      <c r="AE62" s="41">
        <f t="shared" si="63"/>
        <v>0</v>
      </c>
      <c r="AF62" s="50"/>
      <c r="AG62" s="50"/>
      <c r="AH62" s="45">
        <f t="shared" si="145"/>
        <v>0</v>
      </c>
      <c r="AJ62" s="34" t="s">
        <v>143</v>
      </c>
      <c r="AK62" s="16">
        <v>3110</v>
      </c>
      <c r="AL62" s="41">
        <f t="shared" si="64"/>
        <v>0</v>
      </c>
      <c r="AM62" s="50"/>
      <c r="AN62" s="50"/>
      <c r="AO62" s="45">
        <f t="shared" si="146"/>
        <v>0</v>
      </c>
      <c r="AQ62" s="34" t="s">
        <v>143</v>
      </c>
      <c r="AR62" s="16">
        <v>3110</v>
      </c>
      <c r="AS62" s="41">
        <f t="shared" si="65"/>
        <v>0</v>
      </c>
      <c r="AT62" s="50"/>
      <c r="AU62" s="50"/>
      <c r="AV62" s="45">
        <f t="shared" si="147"/>
        <v>0</v>
      </c>
      <c r="AX62" s="34" t="s">
        <v>143</v>
      </c>
      <c r="AY62" s="16">
        <v>3110</v>
      </c>
      <c r="AZ62" s="41">
        <f t="shared" si="66"/>
        <v>0</v>
      </c>
      <c r="BA62" s="50"/>
      <c r="BB62" s="50"/>
      <c r="BC62" s="45">
        <f t="shared" si="148"/>
        <v>0</v>
      </c>
      <c r="BE62" s="34" t="s">
        <v>143</v>
      </c>
      <c r="BF62" s="16">
        <v>3110</v>
      </c>
      <c r="BG62" s="41">
        <f t="shared" si="67"/>
        <v>0</v>
      </c>
      <c r="BH62" s="50"/>
      <c r="BI62" s="50"/>
      <c r="BJ62" s="45">
        <f t="shared" si="149"/>
        <v>0</v>
      </c>
      <c r="BL62" s="34" t="s">
        <v>143</v>
      </c>
      <c r="BM62" s="16">
        <v>3110</v>
      </c>
      <c r="BN62" s="41">
        <f t="shared" si="68"/>
        <v>0</v>
      </c>
      <c r="BO62" s="50"/>
      <c r="BP62" s="50"/>
      <c r="BQ62" s="45">
        <f t="shared" si="150"/>
        <v>0</v>
      </c>
      <c r="BS62" s="34" t="s">
        <v>143</v>
      </c>
      <c r="BT62" s="16">
        <v>3110</v>
      </c>
      <c r="BU62" s="41">
        <f t="shared" si="69"/>
        <v>0</v>
      </c>
      <c r="BV62" s="50"/>
      <c r="BW62" s="50"/>
      <c r="BX62" s="45">
        <f t="shared" si="151"/>
        <v>0</v>
      </c>
      <c r="BZ62" s="34" t="s">
        <v>143</v>
      </c>
      <c r="CA62" s="16">
        <v>3110</v>
      </c>
      <c r="CB62" s="41">
        <f t="shared" si="70"/>
        <v>0</v>
      </c>
      <c r="CC62" s="50"/>
      <c r="CD62" s="50"/>
      <c r="CE62" s="45">
        <f t="shared" si="152"/>
        <v>0</v>
      </c>
    </row>
    <row r="63" spans="1:83" s="88" customFormat="1" ht="15.75" customHeight="1" thickBot="1">
      <c r="A63" s="34" t="s">
        <v>144</v>
      </c>
      <c r="B63" s="16">
        <v>3110</v>
      </c>
      <c r="C63" s="50"/>
      <c r="D63" s="50"/>
      <c r="E63" s="50"/>
      <c r="F63" s="45">
        <f t="shared" si="142"/>
        <v>0</v>
      </c>
      <c r="H63" s="34" t="s">
        <v>144</v>
      </c>
      <c r="I63" s="16">
        <v>3110</v>
      </c>
      <c r="J63" s="41">
        <f t="shared" si="60"/>
        <v>0</v>
      </c>
      <c r="K63" s="50"/>
      <c r="L63" s="50"/>
      <c r="M63" s="120">
        <f t="shared" si="121"/>
        <v>0</v>
      </c>
      <c r="O63" s="34" t="s">
        <v>144</v>
      </c>
      <c r="P63" s="16">
        <v>3110</v>
      </c>
      <c r="Q63" s="41">
        <f t="shared" si="61"/>
        <v>0</v>
      </c>
      <c r="R63" s="50"/>
      <c r="S63" s="50"/>
      <c r="T63" s="45">
        <f t="shared" si="143"/>
        <v>0</v>
      </c>
      <c r="V63" s="34" t="s">
        <v>144</v>
      </c>
      <c r="W63" s="16">
        <v>3110</v>
      </c>
      <c r="X63" s="41">
        <f t="shared" si="62"/>
        <v>0</v>
      </c>
      <c r="Y63" s="50"/>
      <c r="Z63" s="50"/>
      <c r="AA63" s="45">
        <f t="shared" si="144"/>
        <v>0</v>
      </c>
      <c r="AC63" s="34" t="s">
        <v>144</v>
      </c>
      <c r="AD63" s="16">
        <v>3110</v>
      </c>
      <c r="AE63" s="41">
        <f t="shared" si="63"/>
        <v>0</v>
      </c>
      <c r="AF63" s="50"/>
      <c r="AG63" s="50"/>
      <c r="AH63" s="45">
        <f t="shared" si="145"/>
        <v>0</v>
      </c>
      <c r="AJ63" s="34" t="s">
        <v>144</v>
      </c>
      <c r="AK63" s="16">
        <v>3110</v>
      </c>
      <c r="AL63" s="41">
        <f t="shared" si="64"/>
        <v>0</v>
      </c>
      <c r="AM63" s="50"/>
      <c r="AN63" s="50"/>
      <c r="AO63" s="45">
        <f t="shared" si="146"/>
        <v>0</v>
      </c>
      <c r="AQ63" s="34" t="s">
        <v>144</v>
      </c>
      <c r="AR63" s="16">
        <v>3110</v>
      </c>
      <c r="AS63" s="41">
        <f t="shared" si="65"/>
        <v>0</v>
      </c>
      <c r="AT63" s="50"/>
      <c r="AU63" s="50"/>
      <c r="AV63" s="45">
        <f t="shared" si="147"/>
        <v>0</v>
      </c>
      <c r="AX63" s="34" t="s">
        <v>144</v>
      </c>
      <c r="AY63" s="16">
        <v>3110</v>
      </c>
      <c r="AZ63" s="41">
        <f t="shared" si="66"/>
        <v>0</v>
      </c>
      <c r="BA63" s="50"/>
      <c r="BB63" s="50"/>
      <c r="BC63" s="45">
        <f t="shared" si="148"/>
        <v>0</v>
      </c>
      <c r="BE63" s="34" t="s">
        <v>144</v>
      </c>
      <c r="BF63" s="16">
        <v>3110</v>
      </c>
      <c r="BG63" s="41">
        <f t="shared" si="67"/>
        <v>0</v>
      </c>
      <c r="BH63" s="50"/>
      <c r="BI63" s="50"/>
      <c r="BJ63" s="45">
        <f t="shared" si="149"/>
        <v>0</v>
      </c>
      <c r="BL63" s="34" t="s">
        <v>144</v>
      </c>
      <c r="BM63" s="16">
        <v>3110</v>
      </c>
      <c r="BN63" s="41">
        <f t="shared" si="68"/>
        <v>0</v>
      </c>
      <c r="BO63" s="50"/>
      <c r="BP63" s="50"/>
      <c r="BQ63" s="45">
        <f t="shared" si="150"/>
        <v>0</v>
      </c>
      <c r="BS63" s="34" t="s">
        <v>144</v>
      </c>
      <c r="BT63" s="16">
        <v>3110</v>
      </c>
      <c r="BU63" s="41">
        <f t="shared" si="69"/>
        <v>0</v>
      </c>
      <c r="BV63" s="50"/>
      <c r="BW63" s="50"/>
      <c r="BX63" s="45">
        <f t="shared" si="151"/>
        <v>0</v>
      </c>
      <c r="BZ63" s="34" t="s">
        <v>144</v>
      </c>
      <c r="CA63" s="16">
        <v>3110</v>
      </c>
      <c r="CB63" s="41">
        <f t="shared" si="70"/>
        <v>0</v>
      </c>
      <c r="CC63" s="50"/>
      <c r="CD63" s="50"/>
      <c r="CE63" s="45">
        <f t="shared" si="152"/>
        <v>0</v>
      </c>
    </row>
    <row r="64" spans="1:83" s="88" customFormat="1" ht="15.75" customHeight="1" thickBot="1">
      <c r="A64" s="34" t="s">
        <v>145</v>
      </c>
      <c r="B64" s="16">
        <v>3110</v>
      </c>
      <c r="C64" s="50"/>
      <c r="D64" s="50"/>
      <c r="E64" s="50"/>
      <c r="F64" s="45">
        <f t="shared" si="142"/>
        <v>0</v>
      </c>
      <c r="H64" s="34" t="s">
        <v>145</v>
      </c>
      <c r="I64" s="16">
        <v>3110</v>
      </c>
      <c r="J64" s="41">
        <f t="shared" si="60"/>
        <v>0</v>
      </c>
      <c r="K64" s="50"/>
      <c r="L64" s="50"/>
      <c r="M64" s="120">
        <f t="shared" si="121"/>
        <v>0</v>
      </c>
      <c r="O64" s="34" t="s">
        <v>145</v>
      </c>
      <c r="P64" s="16">
        <v>3110</v>
      </c>
      <c r="Q64" s="41">
        <f t="shared" si="61"/>
        <v>0</v>
      </c>
      <c r="R64" s="50"/>
      <c r="S64" s="50"/>
      <c r="T64" s="45">
        <f t="shared" si="143"/>
        <v>0</v>
      </c>
      <c r="V64" s="34" t="s">
        <v>145</v>
      </c>
      <c r="W64" s="16">
        <v>3110</v>
      </c>
      <c r="X64" s="41">
        <f t="shared" si="62"/>
        <v>0</v>
      </c>
      <c r="Y64" s="50"/>
      <c r="Z64" s="50"/>
      <c r="AA64" s="45">
        <f t="shared" si="144"/>
        <v>0</v>
      </c>
      <c r="AC64" s="34" t="s">
        <v>145</v>
      </c>
      <c r="AD64" s="16">
        <v>3110</v>
      </c>
      <c r="AE64" s="41">
        <f t="shared" si="63"/>
        <v>0</v>
      </c>
      <c r="AF64" s="50"/>
      <c r="AG64" s="50"/>
      <c r="AH64" s="45">
        <f t="shared" si="145"/>
        <v>0</v>
      </c>
      <c r="AJ64" s="34" t="s">
        <v>145</v>
      </c>
      <c r="AK64" s="16">
        <v>3110</v>
      </c>
      <c r="AL64" s="41">
        <f t="shared" si="64"/>
        <v>0</v>
      </c>
      <c r="AM64" s="50"/>
      <c r="AN64" s="50"/>
      <c r="AO64" s="45">
        <f t="shared" si="146"/>
        <v>0</v>
      </c>
      <c r="AQ64" s="34" t="s">
        <v>145</v>
      </c>
      <c r="AR64" s="16">
        <v>3110</v>
      </c>
      <c r="AS64" s="41">
        <f t="shared" si="65"/>
        <v>0</v>
      </c>
      <c r="AT64" s="50"/>
      <c r="AU64" s="50"/>
      <c r="AV64" s="45">
        <f t="shared" si="147"/>
        <v>0</v>
      </c>
      <c r="AX64" s="34" t="s">
        <v>145</v>
      </c>
      <c r="AY64" s="16">
        <v>3110</v>
      </c>
      <c r="AZ64" s="41">
        <f t="shared" si="66"/>
        <v>0</v>
      </c>
      <c r="BA64" s="50"/>
      <c r="BB64" s="50"/>
      <c r="BC64" s="45">
        <f t="shared" si="148"/>
        <v>0</v>
      </c>
      <c r="BE64" s="34" t="s">
        <v>145</v>
      </c>
      <c r="BF64" s="16">
        <v>3110</v>
      </c>
      <c r="BG64" s="41">
        <f t="shared" si="67"/>
        <v>0</v>
      </c>
      <c r="BH64" s="50"/>
      <c r="BI64" s="50"/>
      <c r="BJ64" s="45">
        <f t="shared" si="149"/>
        <v>0</v>
      </c>
      <c r="BL64" s="34" t="s">
        <v>145</v>
      </c>
      <c r="BM64" s="16">
        <v>3110</v>
      </c>
      <c r="BN64" s="41">
        <f t="shared" si="68"/>
        <v>0</v>
      </c>
      <c r="BO64" s="50"/>
      <c r="BP64" s="50"/>
      <c r="BQ64" s="45">
        <f t="shared" si="150"/>
        <v>0</v>
      </c>
      <c r="BS64" s="34" t="s">
        <v>145</v>
      </c>
      <c r="BT64" s="16">
        <v>3110</v>
      </c>
      <c r="BU64" s="41">
        <f t="shared" si="69"/>
        <v>0</v>
      </c>
      <c r="BV64" s="50"/>
      <c r="BW64" s="50"/>
      <c r="BX64" s="45">
        <f t="shared" si="151"/>
        <v>0</v>
      </c>
      <c r="BZ64" s="34" t="s">
        <v>145</v>
      </c>
      <c r="CA64" s="16">
        <v>3110</v>
      </c>
      <c r="CB64" s="41">
        <f t="shared" si="70"/>
        <v>0</v>
      </c>
      <c r="CC64" s="50"/>
      <c r="CD64" s="50"/>
      <c r="CE64" s="45">
        <f t="shared" si="152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42"/>
        <v>0</v>
      </c>
      <c r="H65" s="21" t="s">
        <v>53</v>
      </c>
      <c r="I65" s="16">
        <v>3120</v>
      </c>
      <c r="J65" s="50">
        <f t="shared" si="60"/>
        <v>0</v>
      </c>
      <c r="K65" s="50"/>
      <c r="L65" s="50"/>
      <c r="M65" s="120">
        <f t="shared" si="121"/>
        <v>0</v>
      </c>
      <c r="O65" s="21" t="s">
        <v>53</v>
      </c>
      <c r="P65" s="16">
        <v>3120</v>
      </c>
      <c r="Q65" s="50">
        <f t="shared" si="61"/>
        <v>0</v>
      </c>
      <c r="R65" s="50"/>
      <c r="S65" s="50"/>
      <c r="T65" s="45">
        <f t="shared" si="143"/>
        <v>0</v>
      </c>
      <c r="V65" s="21" t="s">
        <v>53</v>
      </c>
      <c r="W65" s="16">
        <v>3120</v>
      </c>
      <c r="X65" s="50">
        <f t="shared" si="62"/>
        <v>0</v>
      </c>
      <c r="Y65" s="50"/>
      <c r="Z65" s="50"/>
      <c r="AA65" s="45">
        <f t="shared" si="144"/>
        <v>0</v>
      </c>
      <c r="AC65" s="21" t="s">
        <v>53</v>
      </c>
      <c r="AD65" s="16">
        <v>3120</v>
      </c>
      <c r="AE65" s="50">
        <f t="shared" si="63"/>
        <v>0</v>
      </c>
      <c r="AF65" s="50"/>
      <c r="AG65" s="50"/>
      <c r="AH65" s="45">
        <f t="shared" si="145"/>
        <v>0</v>
      </c>
      <c r="AJ65" s="21" t="s">
        <v>53</v>
      </c>
      <c r="AK65" s="16">
        <v>3120</v>
      </c>
      <c r="AL65" s="50">
        <f t="shared" si="64"/>
        <v>0</v>
      </c>
      <c r="AM65" s="50"/>
      <c r="AN65" s="50"/>
      <c r="AO65" s="45">
        <f t="shared" si="146"/>
        <v>0</v>
      </c>
      <c r="AQ65" s="21" t="s">
        <v>53</v>
      </c>
      <c r="AR65" s="16">
        <v>3120</v>
      </c>
      <c r="AS65" s="50">
        <f t="shared" si="65"/>
        <v>0</v>
      </c>
      <c r="AT65" s="50"/>
      <c r="AU65" s="50"/>
      <c r="AV65" s="45">
        <f t="shared" si="147"/>
        <v>0</v>
      </c>
      <c r="AX65" s="21" t="s">
        <v>53</v>
      </c>
      <c r="AY65" s="16">
        <v>3120</v>
      </c>
      <c r="AZ65" s="50">
        <f t="shared" si="66"/>
        <v>0</v>
      </c>
      <c r="BA65" s="50"/>
      <c r="BB65" s="50"/>
      <c r="BC65" s="45">
        <f t="shared" si="148"/>
        <v>0</v>
      </c>
      <c r="BE65" s="21" t="s">
        <v>53</v>
      </c>
      <c r="BF65" s="16">
        <v>3120</v>
      </c>
      <c r="BG65" s="50">
        <f t="shared" si="67"/>
        <v>0</v>
      </c>
      <c r="BH65" s="50"/>
      <c r="BI65" s="50"/>
      <c r="BJ65" s="45">
        <f t="shared" si="149"/>
        <v>0</v>
      </c>
      <c r="BL65" s="21" t="s">
        <v>53</v>
      </c>
      <c r="BM65" s="16">
        <v>3120</v>
      </c>
      <c r="BN65" s="50">
        <f t="shared" si="68"/>
        <v>0</v>
      </c>
      <c r="BO65" s="50"/>
      <c r="BP65" s="50"/>
      <c r="BQ65" s="45">
        <f t="shared" si="150"/>
        <v>0</v>
      </c>
      <c r="BS65" s="21" t="s">
        <v>53</v>
      </c>
      <c r="BT65" s="16">
        <v>3120</v>
      </c>
      <c r="BU65" s="50">
        <f t="shared" si="69"/>
        <v>0</v>
      </c>
      <c r="BV65" s="50"/>
      <c r="BW65" s="50"/>
      <c r="BX65" s="45">
        <f t="shared" si="151"/>
        <v>0</v>
      </c>
      <c r="BZ65" s="21" t="s">
        <v>53</v>
      </c>
      <c r="CA65" s="16">
        <v>3120</v>
      </c>
      <c r="CB65" s="50">
        <f t="shared" si="70"/>
        <v>0</v>
      </c>
      <c r="CC65" s="50"/>
      <c r="CD65" s="50"/>
      <c r="CE65" s="45">
        <f t="shared" si="152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42"/>
        <v>0</v>
      </c>
      <c r="H66" s="21" t="s">
        <v>54</v>
      </c>
      <c r="I66" s="16">
        <v>3130</v>
      </c>
      <c r="J66" s="50">
        <f t="shared" si="60"/>
        <v>0</v>
      </c>
      <c r="K66" s="50"/>
      <c r="L66" s="50"/>
      <c r="M66" s="120">
        <f t="shared" si="121"/>
        <v>0</v>
      </c>
      <c r="O66" s="21" t="s">
        <v>54</v>
      </c>
      <c r="P66" s="16">
        <v>3130</v>
      </c>
      <c r="Q66" s="50">
        <f t="shared" si="61"/>
        <v>0</v>
      </c>
      <c r="R66" s="50"/>
      <c r="S66" s="50"/>
      <c r="T66" s="45">
        <f t="shared" si="143"/>
        <v>0</v>
      </c>
      <c r="V66" s="21" t="s">
        <v>54</v>
      </c>
      <c r="W66" s="16">
        <v>3130</v>
      </c>
      <c r="X66" s="50">
        <f t="shared" si="62"/>
        <v>0</v>
      </c>
      <c r="Y66" s="50"/>
      <c r="Z66" s="50"/>
      <c r="AA66" s="45">
        <f t="shared" si="144"/>
        <v>0</v>
      </c>
      <c r="AC66" s="21" t="s">
        <v>54</v>
      </c>
      <c r="AD66" s="16">
        <v>3130</v>
      </c>
      <c r="AE66" s="50">
        <f t="shared" si="63"/>
        <v>0</v>
      </c>
      <c r="AF66" s="50">
        <v>100000</v>
      </c>
      <c r="AG66" s="50"/>
      <c r="AH66" s="45">
        <f t="shared" si="145"/>
        <v>100000</v>
      </c>
      <c r="AJ66" s="21" t="s">
        <v>54</v>
      </c>
      <c r="AK66" s="16">
        <v>3130</v>
      </c>
      <c r="AL66" s="50">
        <f t="shared" si="64"/>
        <v>100000</v>
      </c>
      <c r="AM66" s="50">
        <v>200000</v>
      </c>
      <c r="AN66" s="50"/>
      <c r="AO66" s="45">
        <f t="shared" si="146"/>
        <v>300000</v>
      </c>
      <c r="AQ66" s="21" t="s">
        <v>54</v>
      </c>
      <c r="AR66" s="16">
        <v>3130</v>
      </c>
      <c r="AS66" s="50">
        <f t="shared" si="65"/>
        <v>300000</v>
      </c>
      <c r="AT66" s="50"/>
      <c r="AU66" s="50"/>
      <c r="AV66" s="45">
        <f t="shared" si="147"/>
        <v>300000</v>
      </c>
      <c r="AX66" s="21" t="s">
        <v>54</v>
      </c>
      <c r="AY66" s="16">
        <v>3130</v>
      </c>
      <c r="AZ66" s="50">
        <f t="shared" si="66"/>
        <v>300000</v>
      </c>
      <c r="BA66" s="50"/>
      <c r="BB66" s="50"/>
      <c r="BC66" s="45">
        <f t="shared" si="148"/>
        <v>300000</v>
      </c>
      <c r="BE66" s="21" t="s">
        <v>54</v>
      </c>
      <c r="BF66" s="16">
        <v>3130</v>
      </c>
      <c r="BG66" s="50">
        <f t="shared" si="67"/>
        <v>300000</v>
      </c>
      <c r="BH66" s="50"/>
      <c r="BI66" s="50"/>
      <c r="BJ66" s="45">
        <f t="shared" si="149"/>
        <v>300000</v>
      </c>
      <c r="BL66" s="21" t="s">
        <v>54</v>
      </c>
      <c r="BM66" s="16">
        <v>3130</v>
      </c>
      <c r="BN66" s="50">
        <f t="shared" si="68"/>
        <v>300000</v>
      </c>
      <c r="BO66" s="50"/>
      <c r="BP66" s="50"/>
      <c r="BQ66" s="45">
        <f t="shared" si="150"/>
        <v>300000</v>
      </c>
      <c r="BS66" s="21" t="s">
        <v>54</v>
      </c>
      <c r="BT66" s="16">
        <v>3130</v>
      </c>
      <c r="BU66" s="50">
        <f t="shared" si="69"/>
        <v>300000</v>
      </c>
      <c r="BV66" s="50"/>
      <c r="BW66" s="50"/>
      <c r="BX66" s="45">
        <f t="shared" si="151"/>
        <v>300000</v>
      </c>
      <c r="BZ66" s="21" t="s">
        <v>54</v>
      </c>
      <c r="CA66" s="16">
        <v>3130</v>
      </c>
      <c r="CB66" s="50">
        <f t="shared" si="70"/>
        <v>300000</v>
      </c>
      <c r="CC66" s="50"/>
      <c r="CD66" s="50"/>
      <c r="CE66" s="45">
        <f t="shared" si="152"/>
        <v>300000</v>
      </c>
    </row>
    <row r="67" spans="1:83" s="27" customFormat="1" ht="15" customHeight="1">
      <c r="A67" s="18"/>
    </row>
    <row r="68" spans="1:83" s="27" customForma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2:27" s="27" customFormat="1" ht="15.75" customHeight="1"/>
    <row r="82" spans="22:27" s="27" customFormat="1"/>
    <row r="83" spans="22:27" s="27" customFormat="1" ht="15.75" customHeight="1"/>
    <row r="84" spans="22:27" s="27" customFormat="1" ht="15.75" customHeight="1"/>
    <row r="85" spans="22:27" s="27" customFormat="1" ht="15.75" customHeight="1"/>
    <row r="86" spans="22:27" s="27" customFormat="1" ht="15.75" customHeight="1"/>
    <row r="87" spans="22:27" s="27" customFormat="1" ht="15.75" customHeight="1"/>
    <row r="88" spans="22:27" s="27" customFormat="1" ht="15.75" customHeight="1"/>
    <row r="89" spans="22:27" s="27" customFormat="1" ht="15.75" customHeight="1"/>
    <row r="90" spans="22:27" s="27" customFormat="1" ht="15.75" customHeight="1"/>
    <row r="91" spans="22:27" s="27" customFormat="1" ht="15.75" customHeight="1"/>
    <row r="92" spans="22:27" s="27" customFormat="1" ht="15.75" customHeight="1"/>
    <row r="93" spans="22:27" s="27" customFormat="1" ht="15.75" customHeight="1"/>
    <row r="94" spans="22:27" s="27" customFormat="1" ht="15.75" customHeight="1"/>
    <row r="95" spans="22:27" s="27" customFormat="1" ht="15.75" customHeight="1"/>
    <row r="96" spans="22:27" s="27" customFormat="1" ht="15.75" customHeight="1">
      <c r="V96"/>
      <c r="W96"/>
      <c r="X96"/>
      <c r="Y96"/>
      <c r="Z96"/>
      <c r="AA96"/>
    </row>
    <row r="97" spans="7:27" s="27" customFormat="1" ht="15.75" customHeight="1">
      <c r="V97"/>
      <c r="W97"/>
      <c r="X97"/>
      <c r="Y97"/>
      <c r="Z97"/>
      <c r="AA97"/>
    </row>
    <row r="98" spans="7:27" s="27" customFormat="1" ht="15.75" customHeight="1">
      <c r="V98"/>
      <c r="W98"/>
      <c r="X98"/>
      <c r="Y98"/>
      <c r="Z98"/>
      <c r="AA98"/>
    </row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25.5" customHeight="1">
      <c r="V104"/>
      <c r="W104"/>
      <c r="X104"/>
      <c r="Y104"/>
      <c r="Z104"/>
      <c r="AA104"/>
    </row>
    <row r="105" spans="7:27" s="27" customFormat="1" ht="15.7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>
      <c r="V107"/>
      <c r="W107"/>
      <c r="X107"/>
      <c r="Y107"/>
      <c r="Z107"/>
      <c r="AA107"/>
    </row>
    <row r="108" spans="7:27" s="27" customFormat="1" ht="15.75" customHeight="1">
      <c r="V108"/>
      <c r="W108"/>
      <c r="X108"/>
      <c r="Y108"/>
      <c r="Z108"/>
      <c r="AA108"/>
    </row>
    <row r="109" spans="7:27" s="28" customFormat="1" ht="15.75" customHeight="1">
      <c r="G109" s="11"/>
      <c r="V109"/>
      <c r="W109"/>
      <c r="X109"/>
      <c r="Y109"/>
      <c r="Z109"/>
      <c r="AA109"/>
    </row>
    <row r="110" spans="7:27" s="28" customFormat="1" ht="36" customHeight="1">
      <c r="V110"/>
      <c r="W110"/>
      <c r="X110"/>
      <c r="Y110"/>
      <c r="Z110"/>
      <c r="AA110"/>
    </row>
    <row r="111" spans="7:27" s="28" customFormat="1" ht="15.75" customHeight="1">
      <c r="V111"/>
      <c r="W111"/>
      <c r="X111"/>
      <c r="Y111"/>
      <c r="Z111"/>
      <c r="AA111"/>
    </row>
    <row r="112" spans="7:27" s="28" customFormat="1" ht="15.75" customHeight="1">
      <c r="V112"/>
      <c r="W112"/>
      <c r="X112"/>
      <c r="Y112"/>
      <c r="Z112"/>
      <c r="AA112"/>
    </row>
    <row r="113" spans="22:27" s="32" customFormat="1" ht="15.75" customHeight="1">
      <c r="V113"/>
      <c r="W113"/>
      <c r="X113"/>
      <c r="Y113"/>
      <c r="Z113"/>
      <c r="AA113"/>
    </row>
    <row r="114" spans="22:27" s="32" customFormat="1" ht="15.75" customHeight="1">
      <c r="V114"/>
      <c r="W114"/>
      <c r="X114"/>
      <c r="Y114"/>
      <c r="Z114"/>
      <c r="AA114"/>
    </row>
    <row r="115" spans="22:27" s="32" customFormat="1" ht="15.75" customHeight="1">
      <c r="V115"/>
      <c r="W115"/>
      <c r="X115"/>
      <c r="Y115"/>
      <c r="Z115"/>
      <c r="AA115"/>
    </row>
    <row r="116" spans="22:27" s="32" customFormat="1" ht="15.75" customHeight="1">
      <c r="V116"/>
      <c r="W116"/>
      <c r="X116"/>
      <c r="Y116"/>
      <c r="Z116"/>
      <c r="AA116"/>
    </row>
    <row r="117" spans="22:27" s="28" customFormat="1" ht="15.75" customHeight="1">
      <c r="V117"/>
      <c r="W117"/>
      <c r="X117"/>
      <c r="Y117"/>
      <c r="Z117"/>
      <c r="AA117"/>
    </row>
    <row r="118" spans="22:27" s="28" customFormat="1" ht="15.75" customHeight="1">
      <c r="V118"/>
      <c r="W118"/>
      <c r="X118"/>
      <c r="Y118"/>
      <c r="Z118"/>
      <c r="AA118"/>
    </row>
    <row r="119" spans="22:27" s="28" customFormat="1" ht="15.75" customHeight="1">
      <c r="V119"/>
      <c r="W119"/>
      <c r="X119"/>
      <c r="Y119"/>
      <c r="Z119"/>
      <c r="AA119"/>
    </row>
    <row r="120" spans="22:27" s="28" customFormat="1" ht="15.75" customHeight="1">
      <c r="V120"/>
      <c r="W120"/>
      <c r="X120"/>
      <c r="Y120"/>
      <c r="Z120"/>
      <c r="AA120"/>
    </row>
    <row r="121" spans="22:27" s="28" customFormat="1">
      <c r="V121"/>
      <c r="W121"/>
      <c r="X121"/>
      <c r="Y121"/>
      <c r="Z121"/>
      <c r="AA121"/>
    </row>
    <row r="122" spans="22:27" s="28" customFormat="1" ht="15.75" customHeight="1">
      <c r="V122"/>
      <c r="W122"/>
      <c r="X122"/>
      <c r="Y122"/>
      <c r="Z122"/>
      <c r="AA122"/>
    </row>
    <row r="123" spans="22:27" s="28" customFormat="1" ht="15.75" customHeight="1">
      <c r="V123"/>
      <c r="W123"/>
      <c r="X123"/>
      <c r="Y123"/>
      <c r="Z123"/>
      <c r="AA123"/>
    </row>
    <row r="124" spans="22:27" s="28" customFormat="1" ht="15.75" customHeight="1">
      <c r="V124"/>
      <c r="W124"/>
      <c r="X124"/>
      <c r="Y124"/>
      <c r="Z124"/>
      <c r="AA124"/>
    </row>
    <row r="125" spans="22:27" s="28" customFormat="1" ht="15.75" customHeight="1">
      <c r="V125"/>
      <c r="W125"/>
      <c r="X125"/>
      <c r="Y125"/>
      <c r="Z125"/>
      <c r="AA125"/>
    </row>
    <row r="126" spans="22:27" s="28" customFormat="1" ht="15.75" customHeight="1">
      <c r="V126"/>
      <c r="W126"/>
      <c r="X126"/>
      <c r="Y126"/>
      <c r="Z126"/>
      <c r="AA126"/>
    </row>
    <row r="127" spans="22:27" s="28" customFormat="1" ht="15.75" customHeight="1">
      <c r="V127"/>
      <c r="W127"/>
      <c r="X127"/>
      <c r="Y127"/>
      <c r="Z127"/>
      <c r="AA127"/>
    </row>
    <row r="128" spans="22:27" s="28" customFormat="1" ht="15.75" customHeight="1">
      <c r="V128"/>
      <c r="W128"/>
      <c r="X128"/>
      <c r="Y128"/>
      <c r="Z128"/>
      <c r="AA128"/>
    </row>
    <row r="129" spans="22:27" s="28" customFormat="1" ht="15.75" customHeight="1">
      <c r="V129"/>
      <c r="W129"/>
      <c r="X129"/>
      <c r="Y129"/>
      <c r="Z129"/>
      <c r="AA129"/>
    </row>
    <row r="130" spans="22:27" s="28" customFormat="1" ht="15.75" customHeight="1">
      <c r="V130"/>
      <c r="W130"/>
      <c r="X130"/>
      <c r="Y130"/>
      <c r="Z130"/>
      <c r="AA130"/>
    </row>
    <row r="131" spans="22:27" s="28" customFormat="1" ht="15.75" customHeight="1">
      <c r="V131"/>
      <c r="W131"/>
      <c r="X131"/>
      <c r="Y131"/>
      <c r="Z131"/>
      <c r="AA131"/>
    </row>
    <row r="132" spans="22:27" s="28" customFormat="1" ht="15.75" customHeight="1">
      <c r="V132"/>
      <c r="W132"/>
      <c r="X132"/>
      <c r="Y132"/>
      <c r="Z132"/>
      <c r="AA132"/>
    </row>
    <row r="133" spans="22:27" s="28" customFormat="1" ht="15.75" customHeight="1">
      <c r="V133"/>
      <c r="W133"/>
      <c r="X133"/>
      <c r="Y133"/>
      <c r="Z133"/>
      <c r="AA133"/>
    </row>
    <row r="134" spans="22:27" s="28" customFormat="1" ht="15.75" customHeight="1">
      <c r="V134"/>
      <c r="W134"/>
      <c r="X134"/>
      <c r="Y134"/>
      <c r="Z134"/>
      <c r="AA134"/>
    </row>
    <row r="135" spans="22:27" s="28" customFormat="1" ht="15.75" customHeight="1">
      <c r="V135"/>
      <c r="W135"/>
      <c r="X135"/>
      <c r="Y135"/>
      <c r="Z135"/>
      <c r="AA135"/>
    </row>
    <row r="136" spans="22:27" s="28" customFormat="1" ht="15.75" customHeight="1">
      <c r="V136"/>
      <c r="W136"/>
      <c r="X136"/>
      <c r="Y136"/>
      <c r="Z136"/>
      <c r="AA136"/>
    </row>
    <row r="137" spans="22:27" s="28" customFormat="1" ht="15.75" customHeight="1"/>
    <row r="138" spans="22:27" s="28" customFormat="1" ht="15.75" customHeight="1"/>
    <row r="139" spans="22:27" s="28" customFormat="1" ht="15.75" customHeight="1"/>
    <row r="140" spans="22:27" s="28" customFormat="1" ht="15.75" customHeight="1"/>
    <row r="141" spans="22:27" s="28" customFormat="1" ht="15.75" customHeight="1"/>
    <row r="142" spans="22:27" s="28" customFormat="1" ht="15.75" customHeight="1"/>
    <row r="143" spans="22:27" s="28" customFormat="1" ht="25.5" customHeight="1"/>
    <row r="144" spans="22:27" s="28" customFormat="1" ht="15.75" customHeight="1"/>
    <row r="145" spans="7:7" s="27" customFormat="1" ht="15.75" customHeight="1"/>
    <row r="146" spans="7:7" s="27" customFormat="1"/>
    <row r="147" spans="7:7" s="27" customFormat="1" ht="15.75" customHeight="1"/>
    <row r="148" spans="7:7" s="28" customFormat="1" ht="15.75" customHeight="1">
      <c r="G148" s="11"/>
    </row>
    <row r="149" spans="7:7" s="28" customFormat="1" ht="36" customHeight="1"/>
    <row r="150" spans="7:7" s="28" customFormat="1" ht="15.75" customHeight="1"/>
    <row r="151" spans="7:7" s="28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32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 ht="15.75" customHeight="1"/>
    <row r="160" spans="7:7" s="28" customFormat="1"/>
    <row r="161" spans="15:20" s="28" customFormat="1" ht="15.75" customHeight="1"/>
    <row r="162" spans="15:20" s="28" customFormat="1" ht="15.75" customHeight="1"/>
    <row r="163" spans="15:20" s="28" customFormat="1" ht="15.75" customHeight="1"/>
    <row r="164" spans="15:20" s="28" customFormat="1" ht="15.75" customHeight="1"/>
    <row r="165" spans="15:20" s="28" customFormat="1" ht="15.75" customHeight="1"/>
    <row r="166" spans="15:20" s="28" customFormat="1" ht="15.75" customHeight="1"/>
    <row r="167" spans="15:20" s="28" customFormat="1" ht="15.75" customHeight="1"/>
    <row r="168" spans="15:20" s="28" customFormat="1" ht="15.75" customHeight="1"/>
    <row r="169" spans="15:20" s="28" customFormat="1" ht="15.75" customHeight="1"/>
    <row r="170" spans="15:20" s="28" customFormat="1" ht="15.75" customHeight="1"/>
    <row r="171" spans="15:20" s="28" customFormat="1" ht="15.75" customHeight="1"/>
    <row r="172" spans="15:20" s="28" customFormat="1" ht="15.75" customHeight="1"/>
    <row r="173" spans="15:20" s="28" customFormat="1" ht="15.75" customHeight="1"/>
    <row r="174" spans="15:20" s="28" customFormat="1" ht="15.75" customHeight="1"/>
    <row r="175" spans="15:20" s="28" customFormat="1" ht="15.75" customHeight="1"/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25.5" customHeight="1">
      <c r="O182"/>
      <c r="P182"/>
      <c r="Q182"/>
      <c r="R182"/>
      <c r="S182"/>
      <c r="T182"/>
    </row>
    <row r="183" spans="15:20" s="28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>
      <c r="O185"/>
      <c r="P185"/>
      <c r="Q185"/>
      <c r="R185"/>
      <c r="S185"/>
      <c r="T185"/>
    </row>
    <row r="186" spans="15:20" s="27" customFormat="1" ht="20.25" customHeight="1">
      <c r="O186"/>
      <c r="P186"/>
      <c r="Q186"/>
      <c r="R186"/>
      <c r="S186"/>
      <c r="T186"/>
    </row>
    <row r="187" spans="15:20" s="27" customFormat="1" ht="16.149999999999999" customHeight="1">
      <c r="O187"/>
      <c r="P187"/>
      <c r="Q187"/>
      <c r="R187"/>
      <c r="S187"/>
      <c r="T187"/>
    </row>
    <row r="188" spans="15:20" s="27" customFormat="1" ht="48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50.45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44.45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46.9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51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61.1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61.1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F739"/>
  <sheetViews>
    <sheetView tabSelected="1" view="pageBreakPreview" topLeftCell="AP12" zoomScaleNormal="60" zoomScaleSheetLayoutView="100" workbookViewId="0">
      <selection activeCell="AU48" sqref="AU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6" t="s">
        <v>101</v>
      </c>
      <c r="B8" s="137"/>
      <c r="C8" s="137"/>
      <c r="D8" s="137"/>
      <c r="E8" s="137"/>
      <c r="F8" s="137"/>
      <c r="G8" s="137"/>
      <c r="H8" s="136" t="s">
        <v>101</v>
      </c>
      <c r="I8" s="137"/>
      <c r="J8" s="137"/>
      <c r="K8" s="137"/>
      <c r="L8" s="137"/>
      <c r="M8" s="137"/>
      <c r="N8" s="137"/>
      <c r="O8" s="136" t="s">
        <v>101</v>
      </c>
      <c r="P8" s="137"/>
      <c r="Q8" s="137"/>
      <c r="R8" s="137"/>
      <c r="S8" s="137"/>
      <c r="T8" s="137"/>
      <c r="U8" s="137"/>
      <c r="V8" s="136" t="s">
        <v>101</v>
      </c>
      <c r="W8" s="137"/>
      <c r="X8" s="137"/>
      <c r="Y8" s="137"/>
      <c r="Z8" s="137"/>
      <c r="AA8" s="137"/>
      <c r="AB8" s="137"/>
      <c r="AC8" s="136" t="s">
        <v>101</v>
      </c>
      <c r="AD8" s="137"/>
      <c r="AE8" s="137"/>
      <c r="AF8" s="137"/>
      <c r="AG8" s="137"/>
      <c r="AH8" s="137"/>
      <c r="AI8" s="137"/>
      <c r="AJ8" s="136" t="s">
        <v>101</v>
      </c>
      <c r="AK8" s="137"/>
      <c r="AL8" s="137"/>
      <c r="AM8" s="137"/>
      <c r="AN8" s="137"/>
      <c r="AO8" s="137"/>
      <c r="AP8" s="137"/>
      <c r="AQ8" s="136" t="s">
        <v>101</v>
      </c>
      <c r="AR8" s="137"/>
      <c r="AS8" s="137"/>
      <c r="AT8" s="137"/>
      <c r="AU8" s="137"/>
      <c r="AV8" s="137"/>
      <c r="AW8" s="137"/>
      <c r="AX8" s="136" t="s">
        <v>101</v>
      </c>
      <c r="AY8" s="137"/>
      <c r="AZ8" s="137"/>
      <c r="BA8" s="137"/>
      <c r="BB8" s="137"/>
      <c r="BC8" s="137"/>
      <c r="BD8" s="137"/>
      <c r="BE8" s="136" t="s">
        <v>101</v>
      </c>
      <c r="BF8" s="137"/>
      <c r="BG8" s="137"/>
      <c r="BH8" s="137"/>
      <c r="BI8" s="137"/>
      <c r="BJ8" s="137"/>
      <c r="BK8" s="137"/>
      <c r="BL8" s="136" t="s">
        <v>101</v>
      </c>
      <c r="BM8" s="137"/>
      <c r="BN8" s="137"/>
      <c r="BO8" s="137"/>
      <c r="BP8" s="137"/>
      <c r="BQ8" s="137"/>
      <c r="BR8" s="137"/>
      <c r="BS8" s="136" t="s">
        <v>101</v>
      </c>
      <c r="BT8" s="137"/>
      <c r="BU8" s="137"/>
      <c r="BV8" s="137"/>
      <c r="BW8" s="137"/>
      <c r="BX8" s="137"/>
      <c r="BY8" s="137"/>
      <c r="BZ8" s="136" t="s">
        <v>101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63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C22+C58</f>
        <v>921434</v>
      </c>
      <c r="D21" s="102">
        <f t="shared" ref="D21:E21" si="0">D22+D58</f>
        <v>0</v>
      </c>
      <c r="E21" s="102">
        <f t="shared" si="0"/>
        <v>2050.31</v>
      </c>
      <c r="F21" s="102">
        <f>C21+D21-E21</f>
        <v>919383.69</v>
      </c>
      <c r="G21" s="103"/>
      <c r="H21" s="100" t="s">
        <v>28</v>
      </c>
      <c r="I21" s="101" t="s">
        <v>29</v>
      </c>
      <c r="J21" s="125">
        <f>J22+J58</f>
        <v>919383.69</v>
      </c>
      <c r="K21" s="102">
        <f t="shared" ref="K21:L21" si="1">K22+K58</f>
        <v>251</v>
      </c>
      <c r="L21" s="102">
        <f t="shared" si="1"/>
        <v>199510.36000000002</v>
      </c>
      <c r="M21" s="102">
        <f>J21+K21-L21</f>
        <v>720124.33</v>
      </c>
      <c r="O21" s="100" t="s">
        <v>28</v>
      </c>
      <c r="P21" s="101" t="s">
        <v>29</v>
      </c>
      <c r="Q21" s="102">
        <f>Q22+Q58</f>
        <v>720124.33000000007</v>
      </c>
      <c r="R21" s="102">
        <f t="shared" ref="R21:S21" si="2">R22+R58</f>
        <v>50000</v>
      </c>
      <c r="S21" s="102">
        <f t="shared" si="2"/>
        <v>99518.209999999992</v>
      </c>
      <c r="T21" s="102">
        <f>Q21+R21-S21</f>
        <v>670606.12000000011</v>
      </c>
      <c r="V21" s="100" t="s">
        <v>28</v>
      </c>
      <c r="W21" s="101" t="s">
        <v>29</v>
      </c>
      <c r="X21" s="102">
        <f>X22+X58</f>
        <v>670606.12000000011</v>
      </c>
      <c r="Y21" s="102">
        <f t="shared" ref="Y21:Z21" si="3">Y22+Y58</f>
        <v>20000</v>
      </c>
      <c r="Z21" s="102">
        <f t="shared" si="3"/>
        <v>248189.72</v>
      </c>
      <c r="AA21" s="102">
        <f>X21+Y21-Z21</f>
        <v>442416.40000000014</v>
      </c>
      <c r="AC21" s="100" t="s">
        <v>28</v>
      </c>
      <c r="AD21" s="101" t="s">
        <v>29</v>
      </c>
      <c r="AE21" s="102">
        <f>AE22+AE58</f>
        <v>442956.4</v>
      </c>
      <c r="AF21" s="102">
        <f t="shared" ref="AF21:AG21" si="4">AF22+AF58</f>
        <v>0</v>
      </c>
      <c r="AG21" s="102">
        <f t="shared" si="4"/>
        <v>103398.41</v>
      </c>
      <c r="AH21" s="102">
        <f>AE21+AF21-AG21</f>
        <v>339557.99</v>
      </c>
      <c r="AJ21" s="100" t="s">
        <v>28</v>
      </c>
      <c r="AK21" s="101" t="s">
        <v>29</v>
      </c>
      <c r="AL21" s="102">
        <f>AL22+AL58</f>
        <v>339557.99</v>
      </c>
      <c r="AM21" s="102">
        <f t="shared" ref="AM21:AN21" si="5">AM22+AM58</f>
        <v>100450</v>
      </c>
      <c r="AN21" s="102">
        <f t="shared" si="5"/>
        <v>16377.310000000001</v>
      </c>
      <c r="AO21" s="102">
        <f>AL21+AM21-AN21</f>
        <v>423630.68</v>
      </c>
      <c r="AQ21" s="100" t="s">
        <v>28</v>
      </c>
      <c r="AR21" s="101" t="s">
        <v>29</v>
      </c>
      <c r="AS21" s="102">
        <f>AS22+AS58</f>
        <v>403630.68000000005</v>
      </c>
      <c r="AT21" s="102">
        <f t="shared" ref="AT21:AU21" si="6">AT22+AT58</f>
        <v>78598</v>
      </c>
      <c r="AU21" s="102">
        <f t="shared" si="6"/>
        <v>82489</v>
      </c>
      <c r="AV21" s="102">
        <f>AS21+AT21-AU21</f>
        <v>399739.68000000005</v>
      </c>
      <c r="AX21" s="100" t="s">
        <v>28</v>
      </c>
      <c r="AY21" s="101" t="s">
        <v>29</v>
      </c>
      <c r="AZ21" s="102">
        <f>AZ22+AZ58</f>
        <v>399739.68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399739.68</v>
      </c>
      <c r="BE21" s="100" t="s">
        <v>28</v>
      </c>
      <c r="BF21" s="101" t="s">
        <v>29</v>
      </c>
      <c r="BG21" s="102">
        <f>BG22+BG58</f>
        <v>399739.68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399739.68</v>
      </c>
      <c r="BL21" s="100" t="s">
        <v>28</v>
      </c>
      <c r="BM21" s="101" t="s">
        <v>29</v>
      </c>
      <c r="BN21" s="102">
        <f>BN22+BN58</f>
        <v>399739.68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399739.68</v>
      </c>
      <c r="BS21" s="100" t="s">
        <v>28</v>
      </c>
      <c r="BT21" s="101" t="s">
        <v>29</v>
      </c>
      <c r="BU21" s="102">
        <f>BU22+BU58</f>
        <v>399739.68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399739.68</v>
      </c>
      <c r="BZ21" s="100" t="s">
        <v>28</v>
      </c>
      <c r="CA21" s="101" t="s">
        <v>29</v>
      </c>
      <c r="CB21" s="102">
        <f>CB22+CB58</f>
        <v>399739.68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399739.68</v>
      </c>
    </row>
    <row r="22" spans="1:83" s="96" customFormat="1" ht="36" customHeight="1" thickBot="1">
      <c r="A22" s="92" t="s">
        <v>121</v>
      </c>
      <c r="B22" s="93">
        <v>2000</v>
      </c>
      <c r="C22" s="94">
        <f>C23+C56</f>
        <v>921434</v>
      </c>
      <c r="D22" s="94">
        <f t="shared" ref="D22:E22" si="12">D23+D56</f>
        <v>0</v>
      </c>
      <c r="E22" s="94">
        <f t="shared" si="12"/>
        <v>2050.31</v>
      </c>
      <c r="F22" s="95">
        <f t="shared" ref="F22:F24" si="13">C22+D22-E22</f>
        <v>919383.69</v>
      </c>
      <c r="H22" s="92" t="s">
        <v>121</v>
      </c>
      <c r="I22" s="93">
        <v>2000</v>
      </c>
      <c r="J22" s="94">
        <f>J23+J56</f>
        <v>919383.69</v>
      </c>
      <c r="K22" s="94">
        <f t="shared" ref="K22:L22" si="14">K23+K56</f>
        <v>251</v>
      </c>
      <c r="L22" s="94">
        <f t="shared" si="14"/>
        <v>199510.36000000002</v>
      </c>
      <c r="M22" s="95">
        <f t="shared" ref="M22:M24" si="15">J22+K22-L22</f>
        <v>720124.33</v>
      </c>
      <c r="O22" s="92" t="s">
        <v>121</v>
      </c>
      <c r="P22" s="93">
        <v>2000</v>
      </c>
      <c r="Q22" s="94">
        <f>Q23+Q56</f>
        <v>720124.33000000007</v>
      </c>
      <c r="R22" s="94">
        <f t="shared" ref="R22:S22" si="16">R23+R56</f>
        <v>50000</v>
      </c>
      <c r="S22" s="94">
        <f t="shared" si="16"/>
        <v>99518.209999999992</v>
      </c>
      <c r="T22" s="95">
        <f t="shared" ref="T22:T24" si="17">Q22+R22-S22</f>
        <v>670606.12000000011</v>
      </c>
      <c r="V22" s="92" t="s">
        <v>121</v>
      </c>
      <c r="W22" s="93">
        <v>2000</v>
      </c>
      <c r="X22" s="94">
        <f>X23+X56</f>
        <v>670606.12000000011</v>
      </c>
      <c r="Y22" s="94">
        <f t="shared" ref="Y22:Z22" si="18">Y23+Y56</f>
        <v>20000</v>
      </c>
      <c r="Z22" s="94">
        <f t="shared" si="18"/>
        <v>248189.72</v>
      </c>
      <c r="AA22" s="95">
        <f t="shared" ref="AA22:AA24" si="19">X22+Y22-Z22</f>
        <v>442416.40000000014</v>
      </c>
      <c r="AC22" s="92" t="s">
        <v>121</v>
      </c>
      <c r="AD22" s="93">
        <v>2000</v>
      </c>
      <c r="AE22" s="94">
        <f>AE23+AE56</f>
        <v>442956.4</v>
      </c>
      <c r="AF22" s="94">
        <f t="shared" ref="AF22:AG22" si="20">AF23+AF56</f>
        <v>0</v>
      </c>
      <c r="AG22" s="94">
        <f t="shared" si="20"/>
        <v>103398.41</v>
      </c>
      <c r="AH22" s="95">
        <f t="shared" ref="AH22:AH24" si="21">AE22+AF22-AG22</f>
        <v>339557.99</v>
      </c>
      <c r="AJ22" s="92" t="s">
        <v>121</v>
      </c>
      <c r="AK22" s="93">
        <v>2000</v>
      </c>
      <c r="AL22" s="94">
        <f>AL23+AL56</f>
        <v>339557.99</v>
      </c>
      <c r="AM22" s="94">
        <f t="shared" ref="AM22:AN22" si="22">AM23+AM56</f>
        <v>100450</v>
      </c>
      <c r="AN22" s="94">
        <f t="shared" si="22"/>
        <v>16377.310000000001</v>
      </c>
      <c r="AO22" s="95">
        <f t="shared" ref="AO22:AO24" si="23">AL22+AM22-AN22</f>
        <v>423630.68</v>
      </c>
      <c r="AQ22" s="92" t="s">
        <v>121</v>
      </c>
      <c r="AR22" s="93">
        <v>2000</v>
      </c>
      <c r="AS22" s="94">
        <f>AS23+AS56</f>
        <v>403630.68000000005</v>
      </c>
      <c r="AT22" s="94">
        <f t="shared" ref="AT22:AU22" si="24">AT23+AT56</f>
        <v>78598</v>
      </c>
      <c r="AU22" s="94">
        <f t="shared" si="24"/>
        <v>82489</v>
      </c>
      <c r="AV22" s="95">
        <f t="shared" ref="AV22:AV24" si="25">AS22+AT22-AU22</f>
        <v>399739.68000000005</v>
      </c>
      <c r="AX22" s="92" t="s">
        <v>121</v>
      </c>
      <c r="AY22" s="93">
        <v>2000</v>
      </c>
      <c r="AZ22" s="94">
        <f>AZ23+AZ56</f>
        <v>399739.68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399739.68</v>
      </c>
      <c r="BE22" s="92" t="s">
        <v>121</v>
      </c>
      <c r="BF22" s="93">
        <v>2000</v>
      </c>
      <c r="BG22" s="94">
        <f>BG23+BG56</f>
        <v>399739.68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399739.68</v>
      </c>
      <c r="BL22" s="92" t="s">
        <v>121</v>
      </c>
      <c r="BM22" s="93">
        <v>2000</v>
      </c>
      <c r="BN22" s="94">
        <f>BN23+BN56</f>
        <v>399739.68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399739.68</v>
      </c>
      <c r="BS22" s="92" t="s">
        <v>121</v>
      </c>
      <c r="BT22" s="93">
        <v>2000</v>
      </c>
      <c r="BU22" s="94">
        <f>BU23+BU56</f>
        <v>399739.68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399739.68</v>
      </c>
      <c r="BZ22" s="92" t="s">
        <v>121</v>
      </c>
      <c r="CA22" s="93">
        <v>2000</v>
      </c>
      <c r="CB22" s="94">
        <f>CB23+CB56</f>
        <v>399739.68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399739.68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C24+C31+C32+C50</f>
        <v>920840</v>
      </c>
      <c r="D23" s="107">
        <f t="shared" ref="D23:E23" si="36">D24+D31+D32+D50</f>
        <v>0</v>
      </c>
      <c r="E23" s="107">
        <f t="shared" si="36"/>
        <v>2050.31</v>
      </c>
      <c r="F23" s="107">
        <f t="shared" si="13"/>
        <v>918789.69</v>
      </c>
      <c r="H23" s="105" t="s">
        <v>30</v>
      </c>
      <c r="I23" s="106">
        <v>2200</v>
      </c>
      <c r="J23" s="107">
        <f>J24+J31+J32+J50</f>
        <v>918789.69</v>
      </c>
      <c r="K23" s="107">
        <f>K24+K31+K32+K50</f>
        <v>251</v>
      </c>
      <c r="L23" s="107">
        <f>L24+L31+L32+L50</f>
        <v>199510.36000000002</v>
      </c>
      <c r="M23" s="107">
        <f t="shared" si="15"/>
        <v>719530.33</v>
      </c>
      <c r="O23" s="105" t="s">
        <v>30</v>
      </c>
      <c r="P23" s="106">
        <v>2200</v>
      </c>
      <c r="Q23" s="107">
        <f>Q24+Q31+Q32+Q50</f>
        <v>719530.33000000007</v>
      </c>
      <c r="R23" s="107">
        <f t="shared" ref="R23:S23" si="37">R24+R31+R32+R50</f>
        <v>50000</v>
      </c>
      <c r="S23" s="107">
        <f t="shared" si="37"/>
        <v>99518.209999999992</v>
      </c>
      <c r="T23" s="107">
        <f t="shared" si="17"/>
        <v>670012.12000000011</v>
      </c>
      <c r="V23" s="105" t="s">
        <v>30</v>
      </c>
      <c r="W23" s="106">
        <v>2200</v>
      </c>
      <c r="X23" s="107">
        <f>X24+X31+X32+X50</f>
        <v>670012.12000000011</v>
      </c>
      <c r="Y23" s="107">
        <f>Y24+Y31+Y32+Y50</f>
        <v>20000</v>
      </c>
      <c r="Z23" s="107">
        <f t="shared" ref="Z23" si="38">Z24+Z31+Z32+Z50</f>
        <v>248189.72</v>
      </c>
      <c r="AA23" s="107">
        <f t="shared" si="19"/>
        <v>441822.40000000014</v>
      </c>
      <c r="AC23" s="105" t="s">
        <v>30</v>
      </c>
      <c r="AD23" s="106">
        <v>2200</v>
      </c>
      <c r="AE23" s="107">
        <f>AE24+AE31+AE32+AE50</f>
        <v>442362.4</v>
      </c>
      <c r="AF23" s="107">
        <f t="shared" ref="AF23:AG23" si="39">AF24+AF31+AF32+AF50</f>
        <v>0</v>
      </c>
      <c r="AG23" s="107">
        <f t="shared" si="39"/>
        <v>103398.41</v>
      </c>
      <c r="AH23" s="107">
        <f t="shared" si="21"/>
        <v>338963.99</v>
      </c>
      <c r="AJ23" s="105" t="s">
        <v>30</v>
      </c>
      <c r="AK23" s="106">
        <v>2200</v>
      </c>
      <c r="AL23" s="107">
        <f>AL24+AL31+AL32+AL50</f>
        <v>338963.99</v>
      </c>
      <c r="AM23" s="107">
        <f t="shared" ref="AM23:AN23" si="40">AM24+AM31+AM32+AM50</f>
        <v>100450</v>
      </c>
      <c r="AN23" s="107">
        <f t="shared" si="40"/>
        <v>16377.310000000001</v>
      </c>
      <c r="AO23" s="107">
        <f t="shared" si="23"/>
        <v>423036.68</v>
      </c>
      <c r="AQ23" s="105" t="s">
        <v>30</v>
      </c>
      <c r="AR23" s="106">
        <v>2200</v>
      </c>
      <c r="AS23" s="107">
        <f>AS24+AS31+AS32+AS50</f>
        <v>403036.68000000005</v>
      </c>
      <c r="AT23" s="107">
        <f t="shared" ref="AT23:AU23" si="41">AT24+AT31+AT32+AT50</f>
        <v>78598</v>
      </c>
      <c r="AU23" s="107">
        <f t="shared" si="41"/>
        <v>82489</v>
      </c>
      <c r="AV23" s="107">
        <f t="shared" si="25"/>
        <v>399145.68000000005</v>
      </c>
      <c r="AX23" s="105" t="s">
        <v>30</v>
      </c>
      <c r="AY23" s="106">
        <v>2200</v>
      </c>
      <c r="AZ23" s="107">
        <f>AZ24+AZ31+AZ32+AZ50</f>
        <v>399145.68</v>
      </c>
      <c r="BA23" s="107">
        <f t="shared" ref="BA23:BB23" si="42">BA24+BA31+BA32+BA50</f>
        <v>0</v>
      </c>
      <c r="BB23" s="107">
        <f t="shared" si="42"/>
        <v>0</v>
      </c>
      <c r="BC23" s="107">
        <f t="shared" si="27"/>
        <v>399145.68</v>
      </c>
      <c r="BE23" s="105" t="s">
        <v>30</v>
      </c>
      <c r="BF23" s="106">
        <v>2200</v>
      </c>
      <c r="BG23" s="107">
        <f>BG24+BG31+BG32+BG50</f>
        <v>399145.68</v>
      </c>
      <c r="BH23" s="107">
        <f t="shared" ref="BH23:BI23" si="43">BH24+BH31+BH32+BH50</f>
        <v>0</v>
      </c>
      <c r="BI23" s="107">
        <f t="shared" si="43"/>
        <v>0</v>
      </c>
      <c r="BJ23" s="107">
        <f t="shared" si="29"/>
        <v>399145.68</v>
      </c>
      <c r="BL23" s="105" t="s">
        <v>30</v>
      </c>
      <c r="BM23" s="106">
        <v>2200</v>
      </c>
      <c r="BN23" s="107">
        <f>BN24+BN31+BN32+BN50</f>
        <v>399145.68</v>
      </c>
      <c r="BO23" s="107">
        <f t="shared" ref="BO23:BP23" si="44">BO24+BO31+BO32+BO50</f>
        <v>0</v>
      </c>
      <c r="BP23" s="107">
        <f t="shared" si="44"/>
        <v>0</v>
      </c>
      <c r="BQ23" s="107">
        <f t="shared" si="31"/>
        <v>399145.68</v>
      </c>
      <c r="BS23" s="105" t="s">
        <v>30</v>
      </c>
      <c r="BT23" s="106">
        <v>2200</v>
      </c>
      <c r="BU23" s="107">
        <f>BU24+BU31+BU32+BU50</f>
        <v>399145.68</v>
      </c>
      <c r="BV23" s="107">
        <f t="shared" ref="BV23:BW23" si="45">BV24+BV31+BV32+BV50</f>
        <v>0</v>
      </c>
      <c r="BW23" s="107">
        <f t="shared" si="45"/>
        <v>0</v>
      </c>
      <c r="BX23" s="107">
        <f t="shared" si="33"/>
        <v>399145.68</v>
      </c>
      <c r="BZ23" s="105" t="s">
        <v>30</v>
      </c>
      <c r="CA23" s="106">
        <v>2200</v>
      </c>
      <c r="CB23" s="107">
        <f>CB24+CB31+CB32+CB50</f>
        <v>399145.68</v>
      </c>
      <c r="CC23" s="107">
        <f t="shared" ref="CC23:CD23" si="46">CC24+CC31+CC32+CC50</f>
        <v>0</v>
      </c>
      <c r="CD23" s="107">
        <f t="shared" si="46"/>
        <v>0</v>
      </c>
      <c r="CE23" s="107">
        <f t="shared" si="35"/>
        <v>399145.68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3265</v>
      </c>
      <c r="D24" s="43">
        <f t="shared" ref="D24:E24" si="47">SUM(D25:D31)</f>
        <v>0</v>
      </c>
      <c r="E24" s="43">
        <f t="shared" si="47"/>
        <v>0</v>
      </c>
      <c r="F24" s="47">
        <f t="shared" si="13"/>
        <v>3265</v>
      </c>
      <c r="H24" s="37" t="s">
        <v>31</v>
      </c>
      <c r="I24" s="42">
        <v>2210</v>
      </c>
      <c r="J24" s="43">
        <f>SUM(J25:J31)</f>
        <v>3265</v>
      </c>
      <c r="K24" s="43">
        <f t="shared" ref="K24:L24" si="48">SUM(K25:K31)</f>
        <v>0</v>
      </c>
      <c r="L24" s="123">
        <f t="shared" si="48"/>
        <v>250</v>
      </c>
      <c r="M24" s="47">
        <f t="shared" si="15"/>
        <v>3015</v>
      </c>
      <c r="O24" s="37" t="s">
        <v>31</v>
      </c>
      <c r="P24" s="42">
        <v>2210</v>
      </c>
      <c r="Q24" s="43">
        <f>SUM(Q25:Q31)</f>
        <v>3015</v>
      </c>
      <c r="R24" s="43">
        <f t="shared" ref="R24" si="49">SUM(R25:R31)</f>
        <v>0</v>
      </c>
      <c r="S24" s="123">
        <f>SUM(S25:S31)</f>
        <v>0</v>
      </c>
      <c r="T24" s="47">
        <f t="shared" si="17"/>
        <v>3015</v>
      </c>
      <c r="V24" s="37" t="s">
        <v>31</v>
      </c>
      <c r="W24" s="42">
        <v>2210</v>
      </c>
      <c r="X24" s="43">
        <f>SUM(X25:X31)</f>
        <v>3015</v>
      </c>
      <c r="Y24" s="43">
        <f t="shared" ref="Y24:Z24" si="50">SUM(Y25:Y31)</f>
        <v>0</v>
      </c>
      <c r="Z24" s="43">
        <f t="shared" si="50"/>
        <v>0</v>
      </c>
      <c r="AA24" s="47">
        <f t="shared" si="19"/>
        <v>3015</v>
      </c>
      <c r="AC24" s="37" t="s">
        <v>31</v>
      </c>
      <c r="AD24" s="42">
        <v>2210</v>
      </c>
      <c r="AE24" s="43">
        <f>SUM(AE25:AE31)</f>
        <v>3015</v>
      </c>
      <c r="AF24" s="43">
        <f t="shared" ref="AF24:AG24" si="51">SUM(AF25:AF31)</f>
        <v>0</v>
      </c>
      <c r="AG24" s="43">
        <f t="shared" si="51"/>
        <v>2425</v>
      </c>
      <c r="AH24" s="47">
        <f t="shared" si="21"/>
        <v>590</v>
      </c>
      <c r="AJ24" s="37" t="s">
        <v>31</v>
      </c>
      <c r="AK24" s="42">
        <v>2210</v>
      </c>
      <c r="AL24" s="43">
        <f>SUM(AL25:AL31)</f>
        <v>590</v>
      </c>
      <c r="AM24" s="43">
        <f t="shared" ref="AM24:AN24" si="52">SUM(AM25:AM31)</f>
        <v>0</v>
      </c>
      <c r="AN24" s="43">
        <f t="shared" si="52"/>
        <v>0</v>
      </c>
      <c r="AO24" s="47">
        <f t="shared" si="23"/>
        <v>590</v>
      </c>
      <c r="AQ24" s="37" t="s">
        <v>31</v>
      </c>
      <c r="AR24" s="42">
        <v>2210</v>
      </c>
      <c r="AS24" s="43">
        <f>SUM(AS25:AS31)</f>
        <v>590</v>
      </c>
      <c r="AT24" s="43">
        <f t="shared" ref="AT24:AU24" si="53">SUM(AT25:AT31)</f>
        <v>0</v>
      </c>
      <c r="AU24" s="123">
        <f t="shared" si="53"/>
        <v>0</v>
      </c>
      <c r="AV24" s="47">
        <f t="shared" si="25"/>
        <v>590</v>
      </c>
      <c r="AX24" s="37" t="s">
        <v>31</v>
      </c>
      <c r="AY24" s="42">
        <v>2210</v>
      </c>
      <c r="AZ24" s="43">
        <f>SUM(AZ25:AZ31)</f>
        <v>590</v>
      </c>
      <c r="BA24" s="43">
        <f t="shared" ref="BA24:BB24" si="54">SUM(BA25:BA31)</f>
        <v>0</v>
      </c>
      <c r="BB24" s="43">
        <f t="shared" si="54"/>
        <v>0</v>
      </c>
      <c r="BC24" s="47">
        <f t="shared" si="27"/>
        <v>590</v>
      </c>
      <c r="BE24" s="37" t="s">
        <v>31</v>
      </c>
      <c r="BF24" s="42">
        <v>2210</v>
      </c>
      <c r="BG24" s="43">
        <f>SUM(BG25:BG31)</f>
        <v>590</v>
      </c>
      <c r="BH24" s="43">
        <f t="shared" ref="BH24:BI24" si="55">SUM(BH25:BH31)</f>
        <v>0</v>
      </c>
      <c r="BI24" s="43">
        <f t="shared" si="55"/>
        <v>0</v>
      </c>
      <c r="BJ24" s="47">
        <f t="shared" si="29"/>
        <v>590</v>
      </c>
      <c r="BL24" s="37" t="s">
        <v>31</v>
      </c>
      <c r="BM24" s="42">
        <v>2210</v>
      </c>
      <c r="BN24" s="43">
        <f>SUM(BN25:BN31)</f>
        <v>590</v>
      </c>
      <c r="BO24" s="43">
        <f t="shared" ref="BO24:BP24" si="56">SUM(BO25:BO31)</f>
        <v>0</v>
      </c>
      <c r="BP24" s="43">
        <f t="shared" si="56"/>
        <v>0</v>
      </c>
      <c r="BQ24" s="47">
        <f t="shared" si="31"/>
        <v>590</v>
      </c>
      <c r="BS24" s="37" t="s">
        <v>31</v>
      </c>
      <c r="BT24" s="42">
        <v>2210</v>
      </c>
      <c r="BU24" s="43">
        <f>SUM(BU25:BU31)</f>
        <v>590</v>
      </c>
      <c r="BV24" s="43">
        <f t="shared" ref="BV24:BW24" si="57">SUM(BV25:BV31)</f>
        <v>0</v>
      </c>
      <c r="BW24" s="43">
        <f t="shared" si="57"/>
        <v>0</v>
      </c>
      <c r="BX24" s="47">
        <f t="shared" si="33"/>
        <v>590</v>
      </c>
      <c r="BZ24" s="37" t="s">
        <v>31</v>
      </c>
      <c r="CA24" s="42">
        <v>2210</v>
      </c>
      <c r="CB24" s="43">
        <f>SUM(CB25:CB31)</f>
        <v>590</v>
      </c>
      <c r="CC24" s="43">
        <f t="shared" ref="CC24:CD24" si="58">SUM(CC25:CC31)</f>
        <v>0</v>
      </c>
      <c r="CD24" s="43">
        <f t="shared" si="58"/>
        <v>0</v>
      </c>
      <c r="CE24" s="47">
        <f t="shared" si="35"/>
        <v>590</v>
      </c>
    </row>
    <row r="25" spans="1:83" s="32" customFormat="1" ht="15.75" customHeight="1" thickBot="1">
      <c r="A25" s="40" t="s">
        <v>122</v>
      </c>
      <c r="B25" s="44">
        <v>2210</v>
      </c>
      <c r="C25" s="38">
        <v>2425</v>
      </c>
      <c r="D25" s="39"/>
      <c r="E25" s="39"/>
      <c r="F25" s="33">
        <f>C25+D25-E25</f>
        <v>2425</v>
      </c>
      <c r="H25" s="40" t="s">
        <v>122</v>
      </c>
      <c r="I25" s="44">
        <v>2210</v>
      </c>
      <c r="J25" s="50">
        <f t="shared" ref="J25:J65" si="59">F25</f>
        <v>2425</v>
      </c>
      <c r="K25" s="39"/>
      <c r="L25" s="39"/>
      <c r="M25" s="33">
        <f>J25+K25-L25</f>
        <v>2425</v>
      </c>
      <c r="O25" s="40" t="s">
        <v>122</v>
      </c>
      <c r="P25" s="44">
        <v>2210</v>
      </c>
      <c r="Q25" s="50">
        <f t="shared" ref="Q25:Q65" si="60">M25</f>
        <v>2425</v>
      </c>
      <c r="R25" s="39"/>
      <c r="S25" s="122"/>
      <c r="T25" s="33">
        <f>Q25+R25-S25</f>
        <v>2425</v>
      </c>
      <c r="V25" s="40" t="s">
        <v>122</v>
      </c>
      <c r="W25" s="44">
        <v>2210</v>
      </c>
      <c r="X25" s="50">
        <f t="shared" ref="X25:X65" si="61">T25</f>
        <v>2425</v>
      </c>
      <c r="Y25" s="39"/>
      <c r="Z25" s="39"/>
      <c r="AA25" s="33">
        <f>X25+Y25-Z25</f>
        <v>2425</v>
      </c>
      <c r="AC25" s="40" t="s">
        <v>122</v>
      </c>
      <c r="AD25" s="44">
        <v>2210</v>
      </c>
      <c r="AE25" s="50">
        <f t="shared" ref="AE25:AE65" si="62">AA25</f>
        <v>2425</v>
      </c>
      <c r="AF25" s="39"/>
      <c r="AG25" s="39">
        <v>2425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5" si="63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5" si="64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5" si="65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5" si="66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5" si="67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5" si="68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5" si="69">BX25</f>
        <v>0</v>
      </c>
      <c r="CC25" s="39"/>
      <c r="CD25" s="39"/>
      <c r="CE25" s="33">
        <f>CB25+CC25-CD25</f>
        <v>0</v>
      </c>
    </row>
    <row r="26" spans="1:83" s="32" customFormat="1" ht="15.75" customHeight="1" thickBot="1">
      <c r="A26" s="40" t="s">
        <v>123</v>
      </c>
      <c r="B26" s="44">
        <v>2210</v>
      </c>
      <c r="C26" s="38">
        <v>590</v>
      </c>
      <c r="D26" s="39"/>
      <c r="E26" s="39"/>
      <c r="F26" s="33">
        <f t="shared" ref="F26:F31" si="70">C26+D26-E26</f>
        <v>590</v>
      </c>
      <c r="H26" s="40" t="s">
        <v>123</v>
      </c>
      <c r="I26" s="44">
        <v>2210</v>
      </c>
      <c r="J26" s="50">
        <f t="shared" si="59"/>
        <v>590</v>
      </c>
      <c r="K26" s="39"/>
      <c r="L26" s="39"/>
      <c r="M26" s="33">
        <f t="shared" ref="M26:M32" si="71">J26+K26-L26</f>
        <v>590</v>
      </c>
      <c r="O26" s="40" t="s">
        <v>123</v>
      </c>
      <c r="P26" s="44">
        <v>2210</v>
      </c>
      <c r="Q26" s="50">
        <f t="shared" si="60"/>
        <v>590</v>
      </c>
      <c r="R26" s="39"/>
      <c r="S26" s="122"/>
      <c r="T26" s="33">
        <f t="shared" ref="T26:T32" si="72">Q26+R26-S26</f>
        <v>590</v>
      </c>
      <c r="V26" s="40" t="s">
        <v>123</v>
      </c>
      <c r="W26" s="44">
        <v>2210</v>
      </c>
      <c r="X26" s="50">
        <f t="shared" si="61"/>
        <v>590</v>
      </c>
      <c r="Y26" s="39"/>
      <c r="Z26" s="39"/>
      <c r="AA26" s="33">
        <f t="shared" ref="AA26:AA32" si="73">X26+Y26-Z26</f>
        <v>590</v>
      </c>
      <c r="AC26" s="40" t="s">
        <v>123</v>
      </c>
      <c r="AD26" s="44">
        <v>2210</v>
      </c>
      <c r="AE26" s="50">
        <f t="shared" si="62"/>
        <v>590</v>
      </c>
      <c r="AF26" s="39"/>
      <c r="AG26" s="39"/>
      <c r="AH26" s="33">
        <f t="shared" ref="AH26:AH32" si="74">AE26+AF26-AG26</f>
        <v>590</v>
      </c>
      <c r="AJ26" s="40" t="s">
        <v>123</v>
      </c>
      <c r="AK26" s="44">
        <v>2210</v>
      </c>
      <c r="AL26" s="50">
        <f t="shared" si="63"/>
        <v>590</v>
      </c>
      <c r="AM26" s="39"/>
      <c r="AN26" s="39"/>
      <c r="AO26" s="33">
        <f t="shared" ref="AO26:AO32" si="75">AL26+AM26-AN26</f>
        <v>590</v>
      </c>
      <c r="AQ26" s="40" t="s">
        <v>123</v>
      </c>
      <c r="AR26" s="44">
        <v>2210</v>
      </c>
      <c r="AS26" s="50">
        <f t="shared" si="64"/>
        <v>590</v>
      </c>
      <c r="AT26" s="39"/>
      <c r="AU26" s="122"/>
      <c r="AV26" s="33">
        <f t="shared" ref="AV26:AV32" si="76">AS26+AT26-AU26</f>
        <v>590</v>
      </c>
      <c r="AX26" s="40" t="s">
        <v>123</v>
      </c>
      <c r="AY26" s="44">
        <v>2210</v>
      </c>
      <c r="AZ26" s="50">
        <f t="shared" si="65"/>
        <v>590</v>
      </c>
      <c r="BA26" s="39"/>
      <c r="BB26" s="39"/>
      <c r="BC26" s="33">
        <f t="shared" ref="BC26:BC32" si="77">AZ26+BA26-BB26</f>
        <v>590</v>
      </c>
      <c r="BE26" s="40" t="s">
        <v>123</v>
      </c>
      <c r="BF26" s="44">
        <v>2210</v>
      </c>
      <c r="BG26" s="50">
        <f t="shared" si="66"/>
        <v>590</v>
      </c>
      <c r="BH26" s="39"/>
      <c r="BI26" s="39"/>
      <c r="BJ26" s="33">
        <f t="shared" ref="BJ26:BJ32" si="78">BG26+BH26-BI26</f>
        <v>590</v>
      </c>
      <c r="BL26" s="40" t="s">
        <v>123</v>
      </c>
      <c r="BM26" s="44">
        <v>2210</v>
      </c>
      <c r="BN26" s="50">
        <f t="shared" si="67"/>
        <v>590</v>
      </c>
      <c r="BO26" s="39"/>
      <c r="BP26" s="39"/>
      <c r="BQ26" s="33">
        <f t="shared" ref="BQ26:BQ32" si="79">BN26+BO26-BP26</f>
        <v>590</v>
      </c>
      <c r="BS26" s="40" t="s">
        <v>123</v>
      </c>
      <c r="BT26" s="44">
        <v>2210</v>
      </c>
      <c r="BU26" s="50">
        <f t="shared" si="68"/>
        <v>590</v>
      </c>
      <c r="BV26" s="39"/>
      <c r="BW26" s="39"/>
      <c r="BX26" s="33">
        <f t="shared" ref="BX26:BX32" si="80">BU26+BV26-BW26</f>
        <v>590</v>
      </c>
      <c r="BZ26" s="40" t="s">
        <v>123</v>
      </c>
      <c r="CA26" s="44">
        <v>2210</v>
      </c>
      <c r="CB26" s="50">
        <f t="shared" si="69"/>
        <v>590</v>
      </c>
      <c r="CC26" s="39"/>
      <c r="CD26" s="39"/>
      <c r="CE26" s="33">
        <f t="shared" ref="CE26:CE32" si="81">CB26+CC26-CD26</f>
        <v>590</v>
      </c>
    </row>
    <row r="27" spans="1:83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70"/>
        <v>0</v>
      </c>
      <c r="H27" s="34" t="s">
        <v>143</v>
      </c>
      <c r="I27" s="35">
        <v>2210</v>
      </c>
      <c r="J27" s="41">
        <f t="shared" si="59"/>
        <v>0</v>
      </c>
      <c r="K27" s="46"/>
      <c r="L27" s="46"/>
      <c r="M27" s="33">
        <f t="shared" si="71"/>
        <v>0</v>
      </c>
      <c r="O27" s="34" t="s">
        <v>143</v>
      </c>
      <c r="P27" s="35">
        <v>2210</v>
      </c>
      <c r="Q27" s="41">
        <f t="shared" si="60"/>
        <v>0</v>
      </c>
      <c r="R27" s="46"/>
      <c r="S27" s="122"/>
      <c r="T27" s="33">
        <f t="shared" si="72"/>
        <v>0</v>
      </c>
      <c r="V27" s="34" t="s">
        <v>143</v>
      </c>
      <c r="W27" s="35">
        <v>2210</v>
      </c>
      <c r="X27" s="41">
        <f t="shared" si="61"/>
        <v>0</v>
      </c>
      <c r="Y27" s="46"/>
      <c r="Z27" s="46"/>
      <c r="AA27" s="33">
        <f t="shared" si="73"/>
        <v>0</v>
      </c>
      <c r="AC27" s="34" t="s">
        <v>143</v>
      </c>
      <c r="AD27" s="35">
        <v>2210</v>
      </c>
      <c r="AE27" s="41">
        <f t="shared" si="62"/>
        <v>0</v>
      </c>
      <c r="AF27" s="46"/>
      <c r="AG27" s="46"/>
      <c r="AH27" s="33">
        <f t="shared" si="74"/>
        <v>0</v>
      </c>
      <c r="AJ27" s="34" t="s">
        <v>143</v>
      </c>
      <c r="AK27" s="35">
        <v>2210</v>
      </c>
      <c r="AL27" s="41">
        <f t="shared" si="63"/>
        <v>0</v>
      </c>
      <c r="AM27" s="46"/>
      <c r="AN27" s="46"/>
      <c r="AO27" s="33">
        <f t="shared" si="75"/>
        <v>0</v>
      </c>
      <c r="AQ27" s="34" t="s">
        <v>143</v>
      </c>
      <c r="AR27" s="35">
        <v>2210</v>
      </c>
      <c r="AS27" s="41">
        <f t="shared" si="64"/>
        <v>0</v>
      </c>
      <c r="AT27" s="46"/>
      <c r="AU27" s="122"/>
      <c r="AV27" s="33">
        <f t="shared" si="76"/>
        <v>0</v>
      </c>
      <c r="AX27" s="34" t="s">
        <v>143</v>
      </c>
      <c r="AY27" s="35">
        <v>2210</v>
      </c>
      <c r="AZ27" s="41">
        <f t="shared" si="65"/>
        <v>0</v>
      </c>
      <c r="BA27" s="46"/>
      <c r="BB27" s="46"/>
      <c r="BC27" s="33">
        <f t="shared" si="77"/>
        <v>0</v>
      </c>
      <c r="BE27" s="34" t="s">
        <v>143</v>
      </c>
      <c r="BF27" s="35">
        <v>2210</v>
      </c>
      <c r="BG27" s="41">
        <f t="shared" si="66"/>
        <v>0</v>
      </c>
      <c r="BH27" s="46"/>
      <c r="BI27" s="46"/>
      <c r="BJ27" s="33">
        <f t="shared" si="78"/>
        <v>0</v>
      </c>
      <c r="BL27" s="34" t="s">
        <v>143</v>
      </c>
      <c r="BM27" s="35">
        <v>2210</v>
      </c>
      <c r="BN27" s="41">
        <f t="shared" si="67"/>
        <v>0</v>
      </c>
      <c r="BO27" s="46"/>
      <c r="BP27" s="46"/>
      <c r="BQ27" s="33">
        <f t="shared" si="79"/>
        <v>0</v>
      </c>
      <c r="BS27" s="34" t="s">
        <v>143</v>
      </c>
      <c r="BT27" s="35">
        <v>2210</v>
      </c>
      <c r="BU27" s="41">
        <f t="shared" si="68"/>
        <v>0</v>
      </c>
      <c r="BV27" s="46"/>
      <c r="BW27" s="46"/>
      <c r="BX27" s="33">
        <f t="shared" si="80"/>
        <v>0</v>
      </c>
      <c r="BZ27" s="34" t="s">
        <v>143</v>
      </c>
      <c r="CA27" s="35">
        <v>2210</v>
      </c>
      <c r="CB27" s="41">
        <f t="shared" si="69"/>
        <v>0</v>
      </c>
      <c r="CC27" s="46"/>
      <c r="CD27" s="46"/>
      <c r="CE27" s="33">
        <f t="shared" si="81"/>
        <v>0</v>
      </c>
    </row>
    <row r="28" spans="1:83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70"/>
        <v>0</v>
      </c>
      <c r="H28" s="34" t="s">
        <v>144</v>
      </c>
      <c r="I28" s="35">
        <v>2210</v>
      </c>
      <c r="J28" s="41">
        <f t="shared" si="59"/>
        <v>0</v>
      </c>
      <c r="K28" s="46"/>
      <c r="L28" s="46"/>
      <c r="M28" s="33">
        <f t="shared" si="71"/>
        <v>0</v>
      </c>
      <c r="O28" s="34" t="s">
        <v>144</v>
      </c>
      <c r="P28" s="35">
        <v>2210</v>
      </c>
      <c r="Q28" s="41">
        <f t="shared" si="60"/>
        <v>0</v>
      </c>
      <c r="R28" s="46"/>
      <c r="S28" s="122"/>
      <c r="T28" s="33">
        <f t="shared" si="72"/>
        <v>0</v>
      </c>
      <c r="V28" s="34" t="s">
        <v>144</v>
      </c>
      <c r="W28" s="35">
        <v>2210</v>
      </c>
      <c r="X28" s="41">
        <f t="shared" si="61"/>
        <v>0</v>
      </c>
      <c r="Y28" s="46"/>
      <c r="Z28" s="46"/>
      <c r="AA28" s="33">
        <f t="shared" si="73"/>
        <v>0</v>
      </c>
      <c r="AC28" s="34" t="s">
        <v>144</v>
      </c>
      <c r="AD28" s="35">
        <v>2210</v>
      </c>
      <c r="AE28" s="41">
        <f t="shared" si="62"/>
        <v>0</v>
      </c>
      <c r="AF28" s="46"/>
      <c r="AG28" s="46"/>
      <c r="AH28" s="33">
        <f t="shared" si="74"/>
        <v>0</v>
      </c>
      <c r="AJ28" s="34" t="s">
        <v>144</v>
      </c>
      <c r="AK28" s="35">
        <v>2210</v>
      </c>
      <c r="AL28" s="41">
        <f t="shared" si="63"/>
        <v>0</v>
      </c>
      <c r="AM28" s="46"/>
      <c r="AN28" s="46"/>
      <c r="AO28" s="33">
        <f t="shared" si="75"/>
        <v>0</v>
      </c>
      <c r="AQ28" s="34" t="s">
        <v>144</v>
      </c>
      <c r="AR28" s="35">
        <v>2210</v>
      </c>
      <c r="AS28" s="41">
        <f t="shared" si="64"/>
        <v>0</v>
      </c>
      <c r="AT28" s="46"/>
      <c r="AU28" s="122"/>
      <c r="AV28" s="33">
        <f t="shared" si="76"/>
        <v>0</v>
      </c>
      <c r="AX28" s="34" t="s">
        <v>144</v>
      </c>
      <c r="AY28" s="35">
        <v>2210</v>
      </c>
      <c r="AZ28" s="41">
        <f t="shared" si="65"/>
        <v>0</v>
      </c>
      <c r="BA28" s="46"/>
      <c r="BB28" s="46"/>
      <c r="BC28" s="33">
        <f t="shared" si="77"/>
        <v>0</v>
      </c>
      <c r="BE28" s="34" t="s">
        <v>144</v>
      </c>
      <c r="BF28" s="35">
        <v>2210</v>
      </c>
      <c r="BG28" s="41">
        <f t="shared" si="66"/>
        <v>0</v>
      </c>
      <c r="BH28" s="46"/>
      <c r="BI28" s="46"/>
      <c r="BJ28" s="33">
        <f t="shared" si="78"/>
        <v>0</v>
      </c>
      <c r="BL28" s="34" t="s">
        <v>144</v>
      </c>
      <c r="BM28" s="35">
        <v>2210</v>
      </c>
      <c r="BN28" s="41">
        <f t="shared" si="67"/>
        <v>0</v>
      </c>
      <c r="BO28" s="46"/>
      <c r="BP28" s="46"/>
      <c r="BQ28" s="33">
        <f t="shared" si="79"/>
        <v>0</v>
      </c>
      <c r="BS28" s="34" t="s">
        <v>144</v>
      </c>
      <c r="BT28" s="35">
        <v>2210</v>
      </c>
      <c r="BU28" s="41">
        <f t="shared" si="68"/>
        <v>0</v>
      </c>
      <c r="BV28" s="46"/>
      <c r="BW28" s="46"/>
      <c r="BX28" s="33">
        <f t="shared" si="80"/>
        <v>0</v>
      </c>
      <c r="BZ28" s="34" t="s">
        <v>144</v>
      </c>
      <c r="CA28" s="35">
        <v>2210</v>
      </c>
      <c r="CB28" s="41">
        <f t="shared" si="69"/>
        <v>0</v>
      </c>
      <c r="CC28" s="46"/>
      <c r="CD28" s="46"/>
      <c r="CE28" s="33">
        <f t="shared" si="81"/>
        <v>0</v>
      </c>
    </row>
    <row r="29" spans="1:83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70"/>
        <v>0</v>
      </c>
      <c r="H29" s="34" t="s">
        <v>145</v>
      </c>
      <c r="I29" s="35">
        <v>2210</v>
      </c>
      <c r="J29" s="41">
        <f t="shared" si="59"/>
        <v>0</v>
      </c>
      <c r="K29" s="46"/>
      <c r="L29" s="46"/>
      <c r="M29" s="33">
        <f t="shared" si="71"/>
        <v>0</v>
      </c>
      <c r="O29" s="34" t="s">
        <v>145</v>
      </c>
      <c r="P29" s="35">
        <v>2210</v>
      </c>
      <c r="Q29" s="41">
        <f t="shared" si="60"/>
        <v>0</v>
      </c>
      <c r="R29" s="46"/>
      <c r="S29" s="122"/>
      <c r="T29" s="33">
        <f t="shared" si="72"/>
        <v>0</v>
      </c>
      <c r="V29" s="34" t="s">
        <v>145</v>
      </c>
      <c r="W29" s="35">
        <v>2210</v>
      </c>
      <c r="X29" s="41">
        <f t="shared" si="61"/>
        <v>0</v>
      </c>
      <c r="Y29" s="46"/>
      <c r="Z29" s="46"/>
      <c r="AA29" s="33">
        <f t="shared" si="73"/>
        <v>0</v>
      </c>
      <c r="AC29" s="34" t="s">
        <v>145</v>
      </c>
      <c r="AD29" s="35">
        <v>2210</v>
      </c>
      <c r="AE29" s="41">
        <f t="shared" si="62"/>
        <v>0</v>
      </c>
      <c r="AF29" s="46"/>
      <c r="AG29" s="46"/>
      <c r="AH29" s="33">
        <f t="shared" si="74"/>
        <v>0</v>
      </c>
      <c r="AJ29" s="34" t="s">
        <v>145</v>
      </c>
      <c r="AK29" s="35">
        <v>2210</v>
      </c>
      <c r="AL29" s="41">
        <f t="shared" si="63"/>
        <v>0</v>
      </c>
      <c r="AM29" s="46"/>
      <c r="AN29" s="46"/>
      <c r="AO29" s="33">
        <f t="shared" si="75"/>
        <v>0</v>
      </c>
      <c r="AQ29" s="34" t="s">
        <v>145</v>
      </c>
      <c r="AR29" s="35">
        <v>2210</v>
      </c>
      <c r="AS29" s="41">
        <f t="shared" si="64"/>
        <v>0</v>
      </c>
      <c r="AT29" s="46"/>
      <c r="AU29" s="122"/>
      <c r="AV29" s="33">
        <f t="shared" si="76"/>
        <v>0</v>
      </c>
      <c r="AX29" s="34" t="s">
        <v>145</v>
      </c>
      <c r="AY29" s="35">
        <v>2210</v>
      </c>
      <c r="AZ29" s="41">
        <f t="shared" si="65"/>
        <v>0</v>
      </c>
      <c r="BA29" s="46"/>
      <c r="BB29" s="46"/>
      <c r="BC29" s="33">
        <f t="shared" si="77"/>
        <v>0</v>
      </c>
      <c r="BE29" s="34" t="s">
        <v>145</v>
      </c>
      <c r="BF29" s="35">
        <v>2210</v>
      </c>
      <c r="BG29" s="41">
        <f t="shared" si="66"/>
        <v>0</v>
      </c>
      <c r="BH29" s="46"/>
      <c r="BI29" s="46"/>
      <c r="BJ29" s="33">
        <f t="shared" si="78"/>
        <v>0</v>
      </c>
      <c r="BL29" s="34" t="s">
        <v>145</v>
      </c>
      <c r="BM29" s="35">
        <v>2210</v>
      </c>
      <c r="BN29" s="41">
        <f t="shared" si="67"/>
        <v>0</v>
      </c>
      <c r="BO29" s="46"/>
      <c r="BP29" s="46"/>
      <c r="BQ29" s="33">
        <f t="shared" si="79"/>
        <v>0</v>
      </c>
      <c r="BS29" s="34" t="s">
        <v>145</v>
      </c>
      <c r="BT29" s="35">
        <v>2210</v>
      </c>
      <c r="BU29" s="41">
        <f t="shared" si="68"/>
        <v>0</v>
      </c>
      <c r="BV29" s="46"/>
      <c r="BW29" s="46"/>
      <c r="BX29" s="33">
        <f t="shared" si="80"/>
        <v>0</v>
      </c>
      <c r="BZ29" s="34" t="s">
        <v>145</v>
      </c>
      <c r="CA29" s="35">
        <v>2210</v>
      </c>
      <c r="CB29" s="41">
        <f t="shared" si="69"/>
        <v>0</v>
      </c>
      <c r="CC29" s="46"/>
      <c r="CD29" s="46"/>
      <c r="CE29" s="33">
        <f t="shared" si="81"/>
        <v>0</v>
      </c>
    </row>
    <row r="30" spans="1:83" s="32" customFormat="1" ht="15.75" customHeight="1" thickBot="1">
      <c r="A30" s="40" t="s">
        <v>124</v>
      </c>
      <c r="B30" s="44">
        <v>2210</v>
      </c>
      <c r="C30" s="38">
        <v>250</v>
      </c>
      <c r="D30" s="39"/>
      <c r="E30" s="39"/>
      <c r="F30" s="33">
        <f t="shared" si="70"/>
        <v>250</v>
      </c>
      <c r="H30" s="40" t="s">
        <v>124</v>
      </c>
      <c r="I30" s="44">
        <v>2210</v>
      </c>
      <c r="J30" s="50">
        <f t="shared" si="59"/>
        <v>250</v>
      </c>
      <c r="K30" s="39"/>
      <c r="L30" s="122">
        <v>250</v>
      </c>
      <c r="M30" s="33">
        <f t="shared" si="71"/>
        <v>0</v>
      </c>
      <c r="O30" s="40" t="s">
        <v>124</v>
      </c>
      <c r="P30" s="44">
        <v>2210</v>
      </c>
      <c r="Q30" s="50">
        <f t="shared" si="60"/>
        <v>0</v>
      </c>
      <c r="R30" s="39"/>
      <c r="S30" s="122"/>
      <c r="T30" s="33">
        <f t="shared" si="72"/>
        <v>0</v>
      </c>
      <c r="V30" s="40" t="s">
        <v>124</v>
      </c>
      <c r="W30" s="44">
        <v>2210</v>
      </c>
      <c r="X30" s="50">
        <f t="shared" si="61"/>
        <v>0</v>
      </c>
      <c r="Y30" s="39"/>
      <c r="Z30" s="39"/>
      <c r="AA30" s="33">
        <f t="shared" si="73"/>
        <v>0</v>
      </c>
      <c r="AC30" s="40" t="s">
        <v>124</v>
      </c>
      <c r="AD30" s="44">
        <v>2210</v>
      </c>
      <c r="AE30" s="50">
        <f t="shared" si="62"/>
        <v>0</v>
      </c>
      <c r="AF30" s="39"/>
      <c r="AG30" s="39"/>
      <c r="AH30" s="33">
        <f t="shared" si="74"/>
        <v>0</v>
      </c>
      <c r="AJ30" s="40" t="s">
        <v>124</v>
      </c>
      <c r="AK30" s="44">
        <v>2210</v>
      </c>
      <c r="AL30" s="50">
        <f t="shared" si="63"/>
        <v>0</v>
      </c>
      <c r="AM30" s="39"/>
      <c r="AN30" s="39"/>
      <c r="AO30" s="33">
        <f t="shared" si="75"/>
        <v>0</v>
      </c>
      <c r="AQ30" s="40" t="s">
        <v>124</v>
      </c>
      <c r="AR30" s="44">
        <v>2210</v>
      </c>
      <c r="AS30" s="50">
        <f t="shared" si="64"/>
        <v>0</v>
      </c>
      <c r="AT30" s="39"/>
      <c r="AU30" s="122"/>
      <c r="AV30" s="33">
        <f t="shared" si="76"/>
        <v>0</v>
      </c>
      <c r="AX30" s="40" t="s">
        <v>124</v>
      </c>
      <c r="AY30" s="44">
        <v>2210</v>
      </c>
      <c r="AZ30" s="50">
        <f t="shared" si="65"/>
        <v>0</v>
      </c>
      <c r="BA30" s="39"/>
      <c r="BB30" s="39"/>
      <c r="BC30" s="33">
        <f t="shared" si="77"/>
        <v>0</v>
      </c>
      <c r="BE30" s="40" t="s">
        <v>124</v>
      </c>
      <c r="BF30" s="44">
        <v>2210</v>
      </c>
      <c r="BG30" s="50">
        <f t="shared" si="66"/>
        <v>0</v>
      </c>
      <c r="BH30" s="39"/>
      <c r="BI30" s="39"/>
      <c r="BJ30" s="33">
        <f t="shared" si="78"/>
        <v>0</v>
      </c>
      <c r="BL30" s="40" t="s">
        <v>124</v>
      </c>
      <c r="BM30" s="44">
        <v>2210</v>
      </c>
      <c r="BN30" s="50">
        <f t="shared" si="67"/>
        <v>0</v>
      </c>
      <c r="BO30" s="39"/>
      <c r="BP30" s="39"/>
      <c r="BQ30" s="33">
        <f t="shared" si="79"/>
        <v>0</v>
      </c>
      <c r="BS30" s="40" t="s">
        <v>124</v>
      </c>
      <c r="BT30" s="44">
        <v>2210</v>
      </c>
      <c r="BU30" s="50">
        <f t="shared" si="68"/>
        <v>0</v>
      </c>
      <c r="BV30" s="39"/>
      <c r="BW30" s="39"/>
      <c r="BX30" s="33">
        <f t="shared" si="80"/>
        <v>0</v>
      </c>
      <c r="BZ30" s="40" t="s">
        <v>124</v>
      </c>
      <c r="CA30" s="44">
        <v>2210</v>
      </c>
      <c r="CB30" s="50">
        <f t="shared" si="69"/>
        <v>0</v>
      </c>
      <c r="CC30" s="39"/>
      <c r="CD30" s="39"/>
      <c r="CE30" s="33">
        <f t="shared" si="81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70"/>
        <v>0</v>
      </c>
      <c r="H31" s="34" t="s">
        <v>32</v>
      </c>
      <c r="I31" s="35">
        <v>2220</v>
      </c>
      <c r="J31" s="50">
        <f t="shared" si="59"/>
        <v>0</v>
      </c>
      <c r="K31" s="46"/>
      <c r="L31" s="46"/>
      <c r="M31" s="33">
        <f t="shared" si="71"/>
        <v>0</v>
      </c>
      <c r="O31" s="34" t="s">
        <v>32</v>
      </c>
      <c r="P31" s="35">
        <v>2220</v>
      </c>
      <c r="Q31" s="50">
        <f t="shared" si="60"/>
        <v>0</v>
      </c>
      <c r="R31" s="46"/>
      <c r="S31" s="122"/>
      <c r="T31" s="33">
        <f t="shared" si="72"/>
        <v>0</v>
      </c>
      <c r="V31" s="34" t="s">
        <v>32</v>
      </c>
      <c r="W31" s="35">
        <v>2220</v>
      </c>
      <c r="X31" s="50">
        <f t="shared" si="61"/>
        <v>0</v>
      </c>
      <c r="Y31" s="46"/>
      <c r="Z31" s="46"/>
      <c r="AA31" s="33">
        <f t="shared" si="73"/>
        <v>0</v>
      </c>
      <c r="AC31" s="34" t="s">
        <v>32</v>
      </c>
      <c r="AD31" s="35">
        <v>2220</v>
      </c>
      <c r="AE31" s="50">
        <f t="shared" si="62"/>
        <v>0</v>
      </c>
      <c r="AF31" s="46"/>
      <c r="AG31" s="46"/>
      <c r="AH31" s="33">
        <f t="shared" si="74"/>
        <v>0</v>
      </c>
      <c r="AJ31" s="34" t="s">
        <v>32</v>
      </c>
      <c r="AK31" s="35">
        <v>2220</v>
      </c>
      <c r="AL31" s="50">
        <f t="shared" si="63"/>
        <v>0</v>
      </c>
      <c r="AM31" s="46"/>
      <c r="AN31" s="46"/>
      <c r="AO31" s="33">
        <f t="shared" si="75"/>
        <v>0</v>
      </c>
      <c r="AQ31" s="34" t="s">
        <v>32</v>
      </c>
      <c r="AR31" s="35">
        <v>2220</v>
      </c>
      <c r="AS31" s="50">
        <f t="shared" si="64"/>
        <v>0</v>
      </c>
      <c r="AT31" s="46"/>
      <c r="AU31" s="122"/>
      <c r="AV31" s="33">
        <f t="shared" si="76"/>
        <v>0</v>
      </c>
      <c r="AX31" s="34" t="s">
        <v>32</v>
      </c>
      <c r="AY31" s="35">
        <v>2220</v>
      </c>
      <c r="AZ31" s="50">
        <f t="shared" si="65"/>
        <v>0</v>
      </c>
      <c r="BA31" s="46"/>
      <c r="BB31" s="46"/>
      <c r="BC31" s="33">
        <f t="shared" si="77"/>
        <v>0</v>
      </c>
      <c r="BE31" s="34" t="s">
        <v>32</v>
      </c>
      <c r="BF31" s="35">
        <v>2220</v>
      </c>
      <c r="BG31" s="50">
        <f t="shared" si="66"/>
        <v>0</v>
      </c>
      <c r="BH31" s="46"/>
      <c r="BI31" s="46"/>
      <c r="BJ31" s="33">
        <f t="shared" si="78"/>
        <v>0</v>
      </c>
      <c r="BL31" s="34" t="s">
        <v>32</v>
      </c>
      <c r="BM31" s="35">
        <v>2220</v>
      </c>
      <c r="BN31" s="50">
        <f t="shared" si="67"/>
        <v>0</v>
      </c>
      <c r="BO31" s="46"/>
      <c r="BP31" s="46"/>
      <c r="BQ31" s="33">
        <f t="shared" si="79"/>
        <v>0</v>
      </c>
      <c r="BS31" s="34" t="s">
        <v>32</v>
      </c>
      <c r="BT31" s="35">
        <v>2220</v>
      </c>
      <c r="BU31" s="50">
        <f t="shared" si="68"/>
        <v>0</v>
      </c>
      <c r="BV31" s="46"/>
      <c r="BW31" s="46"/>
      <c r="BX31" s="33">
        <f t="shared" si="80"/>
        <v>0</v>
      </c>
      <c r="BZ31" s="34" t="s">
        <v>32</v>
      </c>
      <c r="CA31" s="35">
        <v>2220</v>
      </c>
      <c r="CB31" s="50">
        <f t="shared" si="69"/>
        <v>0</v>
      </c>
      <c r="CC31" s="46"/>
      <c r="CD31" s="46"/>
      <c r="CE31" s="33">
        <f t="shared" si="81"/>
        <v>0</v>
      </c>
    </row>
    <row r="32" spans="1:83" s="112" customFormat="1" ht="15.75" customHeight="1" thickBot="1">
      <c r="A32" s="29" t="s">
        <v>33</v>
      </c>
      <c r="B32" s="30">
        <v>2240</v>
      </c>
      <c r="C32" s="47">
        <f>SUM(C33:C49)</f>
        <v>39576</v>
      </c>
      <c r="D32" s="47">
        <f t="shared" ref="D32:E32" si="82">SUM(D33:D49)</f>
        <v>0</v>
      </c>
      <c r="E32" s="120">
        <f t="shared" si="82"/>
        <v>800</v>
      </c>
      <c r="F32" s="47">
        <f t="shared" ref="F32" si="83">C32+D32-E32</f>
        <v>38776</v>
      </c>
      <c r="H32" s="29" t="s">
        <v>33</v>
      </c>
      <c r="I32" s="30">
        <v>2240</v>
      </c>
      <c r="J32" s="47">
        <f>SUM(J33:J49)</f>
        <v>38776</v>
      </c>
      <c r="K32" s="47">
        <f t="shared" ref="K32:L32" si="84">SUM(K33:K49)</f>
        <v>0</v>
      </c>
      <c r="L32" s="120">
        <f t="shared" si="84"/>
        <v>3361.29</v>
      </c>
      <c r="M32" s="47">
        <f t="shared" si="71"/>
        <v>35414.71</v>
      </c>
      <c r="O32" s="29" t="s">
        <v>33</v>
      </c>
      <c r="P32" s="30">
        <v>2240</v>
      </c>
      <c r="Q32" s="47">
        <f>SUM(Q33:Q49)</f>
        <v>35414.71</v>
      </c>
      <c r="R32" s="47">
        <f t="shared" ref="R32:S32" si="85">SUM(R33:R49)</f>
        <v>50000</v>
      </c>
      <c r="S32" s="120">
        <f t="shared" si="85"/>
        <v>1202.06</v>
      </c>
      <c r="T32" s="47">
        <f t="shared" si="72"/>
        <v>84212.65</v>
      </c>
      <c r="V32" s="29" t="s">
        <v>33</v>
      </c>
      <c r="W32" s="30">
        <v>2240</v>
      </c>
      <c r="X32" s="47">
        <f>SUM(X33:X49)</f>
        <v>84212.65</v>
      </c>
      <c r="Y32" s="47">
        <f t="shared" ref="Y32:Z32" si="86">SUM(Y33:Y49)</f>
        <v>20000</v>
      </c>
      <c r="Z32" s="120">
        <f t="shared" si="86"/>
        <v>52541.29</v>
      </c>
      <c r="AA32" s="47">
        <f t="shared" si="73"/>
        <v>51671.359999999993</v>
      </c>
      <c r="AC32" s="29" t="s">
        <v>33</v>
      </c>
      <c r="AD32" s="30">
        <v>2240</v>
      </c>
      <c r="AE32" s="47">
        <f>SUM(AE33:AE49)</f>
        <v>52211.360000000001</v>
      </c>
      <c r="AF32" s="47">
        <f t="shared" ref="AF32:AG32" si="87">SUM(AF33:AF49)</f>
        <v>0</v>
      </c>
      <c r="AG32" s="120">
        <f t="shared" si="87"/>
        <v>3471.2799999999997</v>
      </c>
      <c r="AH32" s="47">
        <f t="shared" si="74"/>
        <v>48740.08</v>
      </c>
      <c r="AJ32" s="29" t="s">
        <v>33</v>
      </c>
      <c r="AK32" s="30">
        <v>2240</v>
      </c>
      <c r="AL32" s="47">
        <f>SUM(AL33:AL49)</f>
        <v>48740.08</v>
      </c>
      <c r="AM32" s="47">
        <f t="shared" ref="AM32:AN32" si="88">SUM(AM33:AM49)</f>
        <v>0</v>
      </c>
      <c r="AN32" s="120">
        <f t="shared" si="88"/>
        <v>0</v>
      </c>
      <c r="AO32" s="47">
        <f t="shared" si="75"/>
        <v>48740.08</v>
      </c>
      <c r="AQ32" s="29" t="s">
        <v>33</v>
      </c>
      <c r="AR32" s="30">
        <v>2240</v>
      </c>
      <c r="AS32" s="47">
        <f>SUM(AS33:AS49)</f>
        <v>28740.080000000002</v>
      </c>
      <c r="AT32" s="120">
        <f t="shared" ref="AT32:AU32" si="89">SUM(AT33:AT49)</f>
        <v>78598</v>
      </c>
      <c r="AU32" s="120">
        <f t="shared" si="89"/>
        <v>82455.399999999994</v>
      </c>
      <c r="AV32" s="47">
        <f t="shared" si="76"/>
        <v>24882.680000000008</v>
      </c>
      <c r="AX32" s="29" t="s">
        <v>33</v>
      </c>
      <c r="AY32" s="30">
        <v>2240</v>
      </c>
      <c r="AZ32" s="47">
        <f>SUM(AZ33:AZ49)</f>
        <v>24882.68</v>
      </c>
      <c r="BA32" s="47">
        <f t="shared" ref="BA32:BB32" si="90">SUM(BA33:BA49)</f>
        <v>0</v>
      </c>
      <c r="BB32" s="47">
        <f t="shared" si="90"/>
        <v>0</v>
      </c>
      <c r="BC32" s="47">
        <f t="shared" si="77"/>
        <v>24882.68</v>
      </c>
      <c r="BE32" s="29" t="s">
        <v>33</v>
      </c>
      <c r="BF32" s="30">
        <v>2240</v>
      </c>
      <c r="BG32" s="47">
        <f>SUM(BG33:BG49)</f>
        <v>24882.68</v>
      </c>
      <c r="BH32" s="47">
        <f t="shared" ref="BH32:BI32" si="91">SUM(BH33:BH49)</f>
        <v>0</v>
      </c>
      <c r="BI32" s="47">
        <f t="shared" si="91"/>
        <v>0</v>
      </c>
      <c r="BJ32" s="47">
        <f t="shared" si="78"/>
        <v>24882.68</v>
      </c>
      <c r="BL32" s="29" t="s">
        <v>33</v>
      </c>
      <c r="BM32" s="30">
        <v>2240</v>
      </c>
      <c r="BN32" s="47">
        <f>SUM(BN33:BN49)</f>
        <v>24882.68</v>
      </c>
      <c r="BO32" s="47">
        <f t="shared" ref="BO32:BP32" si="92">SUM(BO33:BO49)</f>
        <v>0</v>
      </c>
      <c r="BP32" s="47">
        <f t="shared" si="92"/>
        <v>0</v>
      </c>
      <c r="BQ32" s="47">
        <f t="shared" si="79"/>
        <v>24882.68</v>
      </c>
      <c r="BS32" s="29" t="s">
        <v>33</v>
      </c>
      <c r="BT32" s="30">
        <v>2240</v>
      </c>
      <c r="BU32" s="47">
        <f>SUM(BU33:BU49)</f>
        <v>24882.68</v>
      </c>
      <c r="BV32" s="47">
        <f t="shared" ref="BV32:BW32" si="93">SUM(BV33:BV49)</f>
        <v>0</v>
      </c>
      <c r="BW32" s="47">
        <f t="shared" si="93"/>
        <v>0</v>
      </c>
      <c r="BX32" s="47">
        <f t="shared" si="80"/>
        <v>24882.68</v>
      </c>
      <c r="BZ32" s="29" t="s">
        <v>33</v>
      </c>
      <c r="CA32" s="30">
        <v>2240</v>
      </c>
      <c r="CB32" s="47">
        <f>SUM(CB33:CB49)</f>
        <v>24882.68</v>
      </c>
      <c r="CC32" s="47">
        <f t="shared" ref="CC32:CD32" si="94">SUM(CC33:CC49)</f>
        <v>0</v>
      </c>
      <c r="CD32" s="47">
        <f t="shared" si="94"/>
        <v>0</v>
      </c>
      <c r="CE32" s="47">
        <f t="shared" si="81"/>
        <v>24882.68</v>
      </c>
    </row>
    <row r="33" spans="1:83" s="27" customFormat="1" ht="15.75" customHeight="1" thickBot="1">
      <c r="A33" s="21" t="s">
        <v>133</v>
      </c>
      <c r="B33" s="16">
        <v>2240</v>
      </c>
      <c r="C33" s="49">
        <v>2322</v>
      </c>
      <c r="D33" s="49"/>
      <c r="E33" s="121"/>
      <c r="F33" s="45">
        <f>C33+D33-E33</f>
        <v>2322</v>
      </c>
      <c r="H33" s="21" t="s">
        <v>133</v>
      </c>
      <c r="I33" s="16">
        <v>2240</v>
      </c>
      <c r="J33" s="50">
        <f t="shared" si="59"/>
        <v>2322</v>
      </c>
      <c r="K33" s="49"/>
      <c r="L33" s="121"/>
      <c r="M33" s="45">
        <f>J33+K33-L33</f>
        <v>2322</v>
      </c>
      <c r="O33" s="21" t="s">
        <v>133</v>
      </c>
      <c r="P33" s="16">
        <v>2240</v>
      </c>
      <c r="Q33" s="50">
        <f t="shared" si="60"/>
        <v>2322</v>
      </c>
      <c r="R33" s="49"/>
      <c r="S33" s="121"/>
      <c r="T33" s="45">
        <f>Q33+R33-S33</f>
        <v>2322</v>
      </c>
      <c r="V33" s="21" t="s">
        <v>133</v>
      </c>
      <c r="W33" s="16">
        <v>2240</v>
      </c>
      <c r="X33" s="50">
        <f t="shared" si="61"/>
        <v>2322</v>
      </c>
      <c r="Y33" s="49"/>
      <c r="Z33" s="121"/>
      <c r="AA33" s="45">
        <f>X33+Y33-Z33</f>
        <v>2322</v>
      </c>
      <c r="AC33" s="21" t="s">
        <v>133</v>
      </c>
      <c r="AD33" s="16">
        <v>2240</v>
      </c>
      <c r="AE33" s="50">
        <f t="shared" si="62"/>
        <v>2322</v>
      </c>
      <c r="AF33" s="49"/>
      <c r="AG33" s="121">
        <v>2322</v>
      </c>
      <c r="AH33" s="45">
        <f>AE33+AF33-AG33</f>
        <v>0</v>
      </c>
      <c r="AJ33" s="21" t="s">
        <v>133</v>
      </c>
      <c r="AK33" s="16">
        <v>2240</v>
      </c>
      <c r="AL33" s="50">
        <f t="shared" si="63"/>
        <v>0</v>
      </c>
      <c r="AM33" s="49"/>
      <c r="AN33" s="121"/>
      <c r="AO33" s="45">
        <f>AL33+AM33-AN33</f>
        <v>0</v>
      </c>
      <c r="AQ33" s="21" t="s">
        <v>133</v>
      </c>
      <c r="AR33" s="16">
        <v>2240</v>
      </c>
      <c r="AS33" s="50">
        <f t="shared" si="64"/>
        <v>0</v>
      </c>
      <c r="AT33" s="121"/>
      <c r="AU33" s="121"/>
      <c r="AV33" s="45">
        <f>AS33+AT33-AU33</f>
        <v>0</v>
      </c>
      <c r="AX33" s="21" t="s">
        <v>133</v>
      </c>
      <c r="AY33" s="16">
        <v>2240</v>
      </c>
      <c r="AZ33" s="50">
        <f t="shared" si="65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66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67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68"/>
        <v>0</v>
      </c>
      <c r="BV33" s="49"/>
      <c r="BW33" s="49"/>
      <c r="BX33" s="45">
        <f>BU33+BV33-BW33</f>
        <v>0</v>
      </c>
      <c r="BZ33" s="21" t="s">
        <v>133</v>
      </c>
      <c r="CA33" s="16">
        <v>2240</v>
      </c>
      <c r="CB33" s="50">
        <f t="shared" si="69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1600</v>
      </c>
      <c r="D34" s="49"/>
      <c r="E34" s="121">
        <v>400</v>
      </c>
      <c r="F34" s="45">
        <f t="shared" ref="F34:F49" si="95">C34+D34-E34</f>
        <v>1200</v>
      </c>
      <c r="H34" s="21" t="s">
        <v>35</v>
      </c>
      <c r="I34" s="16">
        <v>2240</v>
      </c>
      <c r="J34" s="50">
        <f t="shared" si="59"/>
        <v>1200</v>
      </c>
      <c r="K34" s="49"/>
      <c r="L34" s="121">
        <v>400</v>
      </c>
      <c r="M34" s="45">
        <f t="shared" ref="M34:M49" si="96">J34+K34-L34</f>
        <v>800</v>
      </c>
      <c r="O34" s="21" t="s">
        <v>35</v>
      </c>
      <c r="P34" s="16">
        <v>2240</v>
      </c>
      <c r="Q34" s="50">
        <f t="shared" si="60"/>
        <v>800</v>
      </c>
      <c r="R34" s="49"/>
      <c r="S34" s="121">
        <v>400</v>
      </c>
      <c r="T34" s="45">
        <f t="shared" ref="T34:T49" si="97">Q34+R34-S34</f>
        <v>400</v>
      </c>
      <c r="V34" s="21" t="s">
        <v>35</v>
      </c>
      <c r="W34" s="16">
        <v>2240</v>
      </c>
      <c r="X34" s="50">
        <f t="shared" si="61"/>
        <v>400</v>
      </c>
      <c r="Y34" s="49"/>
      <c r="Z34" s="121">
        <v>400</v>
      </c>
      <c r="AA34" s="45">
        <f t="shared" ref="AA34:AA49" si="98">X34+Y34-Z34</f>
        <v>0</v>
      </c>
      <c r="AC34" s="21" t="s">
        <v>35</v>
      </c>
      <c r="AD34" s="16">
        <v>2240</v>
      </c>
      <c r="AE34" s="50">
        <f t="shared" si="62"/>
        <v>0</v>
      </c>
      <c r="AF34" s="49"/>
      <c r="AG34" s="121"/>
      <c r="AH34" s="45">
        <f t="shared" ref="AH34:AH49" si="99">AE34+AF34-AG34</f>
        <v>0</v>
      </c>
      <c r="AJ34" s="21" t="s">
        <v>35</v>
      </c>
      <c r="AK34" s="16">
        <v>2240</v>
      </c>
      <c r="AL34" s="50">
        <f t="shared" si="63"/>
        <v>0</v>
      </c>
      <c r="AM34" s="49"/>
      <c r="AN34" s="121"/>
      <c r="AO34" s="45">
        <f t="shared" ref="AO34:AO49" si="100">AL34+AM34-AN34</f>
        <v>0</v>
      </c>
      <c r="AQ34" s="21" t="s">
        <v>35</v>
      </c>
      <c r="AR34" s="16">
        <v>2240</v>
      </c>
      <c r="AS34" s="50">
        <f t="shared" si="64"/>
        <v>0</v>
      </c>
      <c r="AT34" s="121"/>
      <c r="AU34" s="121"/>
      <c r="AV34" s="45">
        <f t="shared" ref="AV34:AV49" si="101">AS34+AT34-AU34</f>
        <v>0</v>
      </c>
      <c r="AX34" s="21" t="s">
        <v>35</v>
      </c>
      <c r="AY34" s="16">
        <v>2240</v>
      </c>
      <c r="AZ34" s="50">
        <f t="shared" si="65"/>
        <v>0</v>
      </c>
      <c r="BA34" s="49"/>
      <c r="BB34" s="49"/>
      <c r="BC34" s="45">
        <f t="shared" ref="BC34:BC49" si="102">AZ34+BA34-BB34</f>
        <v>0</v>
      </c>
      <c r="BE34" s="21" t="s">
        <v>35</v>
      </c>
      <c r="BF34" s="16">
        <v>2240</v>
      </c>
      <c r="BG34" s="50">
        <f t="shared" si="66"/>
        <v>0</v>
      </c>
      <c r="BH34" s="49"/>
      <c r="BI34" s="49"/>
      <c r="BJ34" s="45">
        <f t="shared" ref="BJ34:BJ49" si="103">BG34+BH34-BI34</f>
        <v>0</v>
      </c>
      <c r="BL34" s="21" t="s">
        <v>35</v>
      </c>
      <c r="BM34" s="16">
        <v>2240</v>
      </c>
      <c r="BN34" s="50">
        <f t="shared" si="67"/>
        <v>0</v>
      </c>
      <c r="BO34" s="49"/>
      <c r="BP34" s="49"/>
      <c r="BQ34" s="45">
        <f t="shared" ref="BQ34:BQ49" si="104">BN34+BO34-BP34</f>
        <v>0</v>
      </c>
      <c r="BS34" s="21" t="s">
        <v>35</v>
      </c>
      <c r="BT34" s="16">
        <v>2240</v>
      </c>
      <c r="BU34" s="50">
        <f t="shared" si="68"/>
        <v>0</v>
      </c>
      <c r="BV34" s="49"/>
      <c r="BW34" s="49"/>
      <c r="BX34" s="45">
        <f t="shared" ref="BX34:BX49" si="105">BU34+BV34-BW34</f>
        <v>0</v>
      </c>
      <c r="BZ34" s="21" t="s">
        <v>35</v>
      </c>
      <c r="CA34" s="16">
        <v>2240</v>
      </c>
      <c r="CB34" s="50">
        <f t="shared" si="69"/>
        <v>0</v>
      </c>
      <c r="CC34" s="49"/>
      <c r="CD34" s="49"/>
      <c r="CE34" s="45">
        <f t="shared" ref="CE34:CE49" si="106">CB34+CC34-CD34</f>
        <v>0</v>
      </c>
    </row>
    <row r="35" spans="1:83" s="27" customFormat="1" ht="15.75" thickBot="1">
      <c r="A35" s="24" t="s">
        <v>125</v>
      </c>
      <c r="B35" s="23">
        <v>2240</v>
      </c>
      <c r="C35" s="49">
        <v>1200</v>
      </c>
      <c r="D35" s="49"/>
      <c r="E35" s="121"/>
      <c r="F35" s="45">
        <f t="shared" si="95"/>
        <v>1200</v>
      </c>
      <c r="H35" s="24" t="s">
        <v>125</v>
      </c>
      <c r="I35" s="23">
        <v>2240</v>
      </c>
      <c r="J35" s="50">
        <f t="shared" si="59"/>
        <v>1200</v>
      </c>
      <c r="K35" s="49"/>
      <c r="L35" s="121">
        <v>1200</v>
      </c>
      <c r="M35" s="45">
        <f t="shared" si="96"/>
        <v>0</v>
      </c>
      <c r="O35" s="24" t="s">
        <v>125</v>
      </c>
      <c r="P35" s="23">
        <v>2240</v>
      </c>
      <c r="Q35" s="50">
        <f t="shared" si="60"/>
        <v>0</v>
      </c>
      <c r="R35" s="49"/>
      <c r="S35" s="121"/>
      <c r="T35" s="45">
        <f t="shared" si="97"/>
        <v>0</v>
      </c>
      <c r="V35" s="24" t="s">
        <v>125</v>
      </c>
      <c r="W35" s="23">
        <v>2240</v>
      </c>
      <c r="X35" s="50">
        <f t="shared" si="61"/>
        <v>0</v>
      </c>
      <c r="Y35" s="49"/>
      <c r="Z35" s="121"/>
      <c r="AA35" s="45">
        <f t="shared" si="98"/>
        <v>0</v>
      </c>
      <c r="AC35" s="24" t="s">
        <v>125</v>
      </c>
      <c r="AD35" s="23">
        <v>2240</v>
      </c>
      <c r="AE35" s="50">
        <f t="shared" si="62"/>
        <v>0</v>
      </c>
      <c r="AF35" s="49"/>
      <c r="AG35" s="121"/>
      <c r="AH35" s="45">
        <f t="shared" si="99"/>
        <v>0</v>
      </c>
      <c r="AJ35" s="24" t="s">
        <v>125</v>
      </c>
      <c r="AK35" s="23">
        <v>2240</v>
      </c>
      <c r="AL35" s="50">
        <f t="shared" si="63"/>
        <v>0</v>
      </c>
      <c r="AM35" s="49"/>
      <c r="AN35" s="121"/>
      <c r="AO35" s="45">
        <f t="shared" si="100"/>
        <v>0</v>
      </c>
      <c r="AQ35" s="24" t="s">
        <v>125</v>
      </c>
      <c r="AR35" s="23">
        <v>2240</v>
      </c>
      <c r="AS35" s="50">
        <f t="shared" si="64"/>
        <v>0</v>
      </c>
      <c r="AT35" s="121"/>
      <c r="AU35" s="121"/>
      <c r="AV35" s="45">
        <f t="shared" si="101"/>
        <v>0</v>
      </c>
      <c r="AX35" s="24" t="s">
        <v>125</v>
      </c>
      <c r="AY35" s="23">
        <v>2240</v>
      </c>
      <c r="AZ35" s="50">
        <f t="shared" si="65"/>
        <v>0</v>
      </c>
      <c r="BA35" s="49"/>
      <c r="BB35" s="49"/>
      <c r="BC35" s="45">
        <f t="shared" si="102"/>
        <v>0</v>
      </c>
      <c r="BE35" s="24" t="s">
        <v>125</v>
      </c>
      <c r="BF35" s="23">
        <v>2240</v>
      </c>
      <c r="BG35" s="50">
        <f t="shared" si="66"/>
        <v>0</v>
      </c>
      <c r="BH35" s="49"/>
      <c r="BI35" s="49"/>
      <c r="BJ35" s="45">
        <f t="shared" si="103"/>
        <v>0</v>
      </c>
      <c r="BL35" s="24" t="s">
        <v>125</v>
      </c>
      <c r="BM35" s="23">
        <v>2240</v>
      </c>
      <c r="BN35" s="50">
        <f t="shared" si="67"/>
        <v>0</v>
      </c>
      <c r="BO35" s="49"/>
      <c r="BP35" s="49"/>
      <c r="BQ35" s="45">
        <f t="shared" si="104"/>
        <v>0</v>
      </c>
      <c r="BS35" s="24" t="s">
        <v>125</v>
      </c>
      <c r="BT35" s="23">
        <v>2240</v>
      </c>
      <c r="BU35" s="50">
        <f t="shared" si="68"/>
        <v>0</v>
      </c>
      <c r="BV35" s="49"/>
      <c r="BW35" s="49"/>
      <c r="BX35" s="45">
        <f t="shared" si="105"/>
        <v>0</v>
      </c>
      <c r="BZ35" s="24" t="s">
        <v>125</v>
      </c>
      <c r="CA35" s="23">
        <v>2240</v>
      </c>
      <c r="CB35" s="50">
        <f t="shared" si="69"/>
        <v>0</v>
      </c>
      <c r="CC35" s="49"/>
      <c r="CD35" s="49"/>
      <c r="CE35" s="45">
        <f t="shared" si="106"/>
        <v>0</v>
      </c>
    </row>
    <row r="36" spans="1:83" s="27" customFormat="1" ht="15.75" customHeight="1" thickBot="1">
      <c r="A36" s="24" t="s">
        <v>127</v>
      </c>
      <c r="B36" s="23">
        <v>2240</v>
      </c>
      <c r="C36" s="49">
        <v>1000</v>
      </c>
      <c r="D36" s="49"/>
      <c r="E36" s="121"/>
      <c r="F36" s="45">
        <f t="shared" si="95"/>
        <v>1000</v>
      </c>
      <c r="H36" s="24" t="s">
        <v>127</v>
      </c>
      <c r="I36" s="23">
        <v>2240</v>
      </c>
      <c r="J36" s="50">
        <f t="shared" si="59"/>
        <v>1000</v>
      </c>
      <c r="K36" s="49"/>
      <c r="L36" s="121"/>
      <c r="M36" s="45">
        <f t="shared" si="96"/>
        <v>1000</v>
      </c>
      <c r="O36" s="24" t="s">
        <v>127</v>
      </c>
      <c r="P36" s="23">
        <v>2240</v>
      </c>
      <c r="Q36" s="50">
        <f t="shared" si="60"/>
        <v>1000</v>
      </c>
      <c r="R36" s="49"/>
      <c r="S36" s="121"/>
      <c r="T36" s="45">
        <f t="shared" si="97"/>
        <v>1000</v>
      </c>
      <c r="V36" s="24" t="s">
        <v>127</v>
      </c>
      <c r="W36" s="23">
        <v>2240</v>
      </c>
      <c r="X36" s="50">
        <f t="shared" si="61"/>
        <v>1000</v>
      </c>
      <c r="Y36" s="49"/>
      <c r="Z36" s="121"/>
      <c r="AA36" s="45">
        <f t="shared" si="98"/>
        <v>1000</v>
      </c>
      <c r="AC36" s="24" t="s">
        <v>127</v>
      </c>
      <c r="AD36" s="23">
        <v>2240</v>
      </c>
      <c r="AE36" s="50">
        <f t="shared" si="62"/>
        <v>1000</v>
      </c>
      <c r="AF36" s="49"/>
      <c r="AG36" s="121"/>
      <c r="AH36" s="45">
        <f t="shared" si="99"/>
        <v>1000</v>
      </c>
      <c r="AJ36" s="24" t="s">
        <v>127</v>
      </c>
      <c r="AK36" s="23">
        <v>2240</v>
      </c>
      <c r="AL36" s="50">
        <f t="shared" si="63"/>
        <v>1000</v>
      </c>
      <c r="AM36" s="49"/>
      <c r="AN36" s="121"/>
      <c r="AO36" s="45">
        <f t="shared" si="100"/>
        <v>1000</v>
      </c>
      <c r="AQ36" s="24" t="s">
        <v>127</v>
      </c>
      <c r="AR36" s="23">
        <v>2240</v>
      </c>
      <c r="AS36" s="50">
        <f t="shared" si="64"/>
        <v>1000</v>
      </c>
      <c r="AT36" s="121"/>
      <c r="AU36" s="121"/>
      <c r="AV36" s="45">
        <f t="shared" si="101"/>
        <v>1000</v>
      </c>
      <c r="AX36" s="24" t="s">
        <v>127</v>
      </c>
      <c r="AY36" s="23">
        <v>2240</v>
      </c>
      <c r="AZ36" s="50">
        <f t="shared" si="65"/>
        <v>1000</v>
      </c>
      <c r="BA36" s="49"/>
      <c r="BB36" s="49"/>
      <c r="BC36" s="45">
        <f t="shared" si="102"/>
        <v>1000</v>
      </c>
      <c r="BE36" s="24" t="s">
        <v>127</v>
      </c>
      <c r="BF36" s="23">
        <v>2240</v>
      </c>
      <c r="BG36" s="50">
        <f t="shared" si="66"/>
        <v>1000</v>
      </c>
      <c r="BH36" s="49"/>
      <c r="BI36" s="49"/>
      <c r="BJ36" s="45">
        <f t="shared" si="103"/>
        <v>1000</v>
      </c>
      <c r="BL36" s="24" t="s">
        <v>127</v>
      </c>
      <c r="BM36" s="23">
        <v>2240</v>
      </c>
      <c r="BN36" s="50">
        <f t="shared" si="67"/>
        <v>1000</v>
      </c>
      <c r="BO36" s="49"/>
      <c r="BP36" s="49"/>
      <c r="BQ36" s="45">
        <f t="shared" si="104"/>
        <v>1000</v>
      </c>
      <c r="BS36" s="24" t="s">
        <v>127</v>
      </c>
      <c r="BT36" s="23">
        <v>2240</v>
      </c>
      <c r="BU36" s="50">
        <f t="shared" si="68"/>
        <v>1000</v>
      </c>
      <c r="BV36" s="49"/>
      <c r="BW36" s="49"/>
      <c r="BX36" s="45">
        <f t="shared" si="105"/>
        <v>1000</v>
      </c>
      <c r="BZ36" s="24" t="s">
        <v>127</v>
      </c>
      <c r="CA36" s="23">
        <v>2240</v>
      </c>
      <c r="CB36" s="50">
        <f t="shared" si="69"/>
        <v>1000</v>
      </c>
      <c r="CC36" s="49"/>
      <c r="CD36" s="49"/>
      <c r="CE36" s="45">
        <f t="shared" si="106"/>
        <v>1000</v>
      </c>
    </row>
    <row r="37" spans="1:83" s="27" customFormat="1" ht="15.75" customHeight="1" thickBot="1">
      <c r="A37" s="24" t="s">
        <v>128</v>
      </c>
      <c r="B37" s="23">
        <v>2240</v>
      </c>
      <c r="C37" s="49">
        <v>1450</v>
      </c>
      <c r="D37" s="49"/>
      <c r="E37" s="121"/>
      <c r="F37" s="45">
        <f t="shared" si="95"/>
        <v>1450</v>
      </c>
      <c r="H37" s="24" t="s">
        <v>128</v>
      </c>
      <c r="I37" s="23">
        <v>2240</v>
      </c>
      <c r="J37" s="50">
        <f t="shared" si="59"/>
        <v>1450</v>
      </c>
      <c r="K37" s="49"/>
      <c r="L37" s="121"/>
      <c r="M37" s="45">
        <f t="shared" si="96"/>
        <v>1450</v>
      </c>
      <c r="O37" s="24" t="s">
        <v>128</v>
      </c>
      <c r="P37" s="23">
        <v>2240</v>
      </c>
      <c r="Q37" s="50">
        <f t="shared" si="60"/>
        <v>1450</v>
      </c>
      <c r="R37" s="49"/>
      <c r="S37" s="121"/>
      <c r="T37" s="45">
        <f t="shared" si="97"/>
        <v>1450</v>
      </c>
      <c r="V37" s="24" t="s">
        <v>128</v>
      </c>
      <c r="W37" s="23">
        <v>2240</v>
      </c>
      <c r="X37" s="50">
        <f t="shared" si="61"/>
        <v>1450</v>
      </c>
      <c r="Y37" s="49"/>
      <c r="Z37" s="121"/>
      <c r="AA37" s="45">
        <f t="shared" si="98"/>
        <v>1450</v>
      </c>
      <c r="AC37" s="24" t="s">
        <v>128</v>
      </c>
      <c r="AD37" s="23">
        <v>2240</v>
      </c>
      <c r="AE37" s="50">
        <f t="shared" si="62"/>
        <v>1450</v>
      </c>
      <c r="AF37" s="49"/>
      <c r="AG37" s="121"/>
      <c r="AH37" s="45">
        <f t="shared" si="99"/>
        <v>1450</v>
      </c>
      <c r="AJ37" s="24" t="s">
        <v>128</v>
      </c>
      <c r="AK37" s="23">
        <v>2240</v>
      </c>
      <c r="AL37" s="50">
        <f t="shared" si="63"/>
        <v>1450</v>
      </c>
      <c r="AM37" s="49"/>
      <c r="AN37" s="121"/>
      <c r="AO37" s="45">
        <f t="shared" si="100"/>
        <v>1450</v>
      </c>
      <c r="AQ37" s="24" t="s">
        <v>128</v>
      </c>
      <c r="AR37" s="23">
        <v>2240</v>
      </c>
      <c r="AS37" s="50">
        <f t="shared" si="64"/>
        <v>1450</v>
      </c>
      <c r="AT37" s="121"/>
      <c r="AU37" s="121"/>
      <c r="AV37" s="45">
        <f t="shared" si="101"/>
        <v>1450</v>
      </c>
      <c r="AX37" s="24" t="s">
        <v>128</v>
      </c>
      <c r="AY37" s="23">
        <v>2240</v>
      </c>
      <c r="AZ37" s="50">
        <f t="shared" si="65"/>
        <v>1450</v>
      </c>
      <c r="BA37" s="49"/>
      <c r="BB37" s="49"/>
      <c r="BC37" s="45">
        <f t="shared" si="102"/>
        <v>1450</v>
      </c>
      <c r="BE37" s="24" t="s">
        <v>128</v>
      </c>
      <c r="BF37" s="23">
        <v>2240</v>
      </c>
      <c r="BG37" s="50">
        <f t="shared" si="66"/>
        <v>1450</v>
      </c>
      <c r="BH37" s="49"/>
      <c r="BI37" s="49"/>
      <c r="BJ37" s="45">
        <f t="shared" si="103"/>
        <v>1450</v>
      </c>
      <c r="BL37" s="24" t="s">
        <v>128</v>
      </c>
      <c r="BM37" s="23">
        <v>2240</v>
      </c>
      <c r="BN37" s="50">
        <f t="shared" si="67"/>
        <v>1450</v>
      </c>
      <c r="BO37" s="49"/>
      <c r="BP37" s="49"/>
      <c r="BQ37" s="45">
        <f t="shared" si="104"/>
        <v>1450</v>
      </c>
      <c r="BS37" s="24" t="s">
        <v>128</v>
      </c>
      <c r="BT37" s="23">
        <v>2240</v>
      </c>
      <c r="BU37" s="50">
        <f t="shared" si="68"/>
        <v>1450</v>
      </c>
      <c r="BV37" s="49"/>
      <c r="BW37" s="49"/>
      <c r="BX37" s="45">
        <f t="shared" si="105"/>
        <v>1450</v>
      </c>
      <c r="BZ37" s="24" t="s">
        <v>128</v>
      </c>
      <c r="CA37" s="23">
        <v>2240</v>
      </c>
      <c r="CB37" s="50">
        <f t="shared" si="69"/>
        <v>1450</v>
      </c>
      <c r="CC37" s="49"/>
      <c r="CD37" s="49"/>
      <c r="CE37" s="45">
        <f t="shared" si="106"/>
        <v>1450</v>
      </c>
    </row>
    <row r="38" spans="1:83" s="27" customFormat="1" ht="15.75" customHeight="1" thickBot="1">
      <c r="A38" s="24" t="s">
        <v>129</v>
      </c>
      <c r="B38" s="23">
        <v>2240</v>
      </c>
      <c r="C38" s="49">
        <v>1300</v>
      </c>
      <c r="D38" s="49"/>
      <c r="E38" s="121"/>
      <c r="F38" s="45">
        <f t="shared" si="95"/>
        <v>1300</v>
      </c>
      <c r="H38" s="24" t="s">
        <v>129</v>
      </c>
      <c r="I38" s="23">
        <v>2240</v>
      </c>
      <c r="J38" s="50">
        <f t="shared" si="59"/>
        <v>1300</v>
      </c>
      <c r="K38" s="49"/>
      <c r="L38" s="121"/>
      <c r="M38" s="45">
        <f t="shared" si="96"/>
        <v>1300</v>
      </c>
      <c r="O38" s="24" t="s">
        <v>129</v>
      </c>
      <c r="P38" s="23">
        <v>2240</v>
      </c>
      <c r="Q38" s="50">
        <f t="shared" si="60"/>
        <v>1300</v>
      </c>
      <c r="R38" s="49"/>
      <c r="S38" s="121"/>
      <c r="T38" s="45">
        <f t="shared" si="97"/>
        <v>1300</v>
      </c>
      <c r="V38" s="24" t="s">
        <v>129</v>
      </c>
      <c r="W38" s="23">
        <v>2240</v>
      </c>
      <c r="X38" s="50">
        <f t="shared" si="61"/>
        <v>1300</v>
      </c>
      <c r="Y38" s="49"/>
      <c r="Z38" s="121"/>
      <c r="AA38" s="45">
        <f t="shared" si="98"/>
        <v>1300</v>
      </c>
      <c r="AC38" s="24" t="s">
        <v>129</v>
      </c>
      <c r="AD38" s="23">
        <v>2240</v>
      </c>
      <c r="AE38" s="50">
        <f t="shared" si="62"/>
        <v>1300</v>
      </c>
      <c r="AF38" s="49"/>
      <c r="AG38" s="121"/>
      <c r="AH38" s="45">
        <f t="shared" si="99"/>
        <v>1300</v>
      </c>
      <c r="AJ38" s="24" t="s">
        <v>129</v>
      </c>
      <c r="AK38" s="23">
        <v>2240</v>
      </c>
      <c r="AL38" s="50">
        <f t="shared" si="63"/>
        <v>1300</v>
      </c>
      <c r="AM38" s="49"/>
      <c r="AN38" s="121"/>
      <c r="AO38" s="45">
        <f t="shared" si="100"/>
        <v>1300</v>
      </c>
      <c r="AQ38" s="24" t="s">
        <v>129</v>
      </c>
      <c r="AR38" s="23">
        <v>2240</v>
      </c>
      <c r="AS38" s="50">
        <f t="shared" si="64"/>
        <v>1300</v>
      </c>
      <c r="AT38" s="121"/>
      <c r="AU38" s="121"/>
      <c r="AV38" s="45">
        <f t="shared" si="101"/>
        <v>1300</v>
      </c>
      <c r="AX38" s="24" t="s">
        <v>129</v>
      </c>
      <c r="AY38" s="23">
        <v>2240</v>
      </c>
      <c r="AZ38" s="50">
        <f t="shared" si="65"/>
        <v>1300</v>
      </c>
      <c r="BA38" s="49"/>
      <c r="BB38" s="49"/>
      <c r="BC38" s="45">
        <f t="shared" si="102"/>
        <v>1300</v>
      </c>
      <c r="BE38" s="24" t="s">
        <v>129</v>
      </c>
      <c r="BF38" s="23">
        <v>2240</v>
      </c>
      <c r="BG38" s="50">
        <f t="shared" si="66"/>
        <v>1300</v>
      </c>
      <c r="BH38" s="49"/>
      <c r="BI38" s="49"/>
      <c r="BJ38" s="45">
        <f t="shared" si="103"/>
        <v>1300</v>
      </c>
      <c r="BL38" s="24" t="s">
        <v>129</v>
      </c>
      <c r="BM38" s="23">
        <v>2240</v>
      </c>
      <c r="BN38" s="50">
        <f t="shared" si="67"/>
        <v>1300</v>
      </c>
      <c r="BO38" s="49"/>
      <c r="BP38" s="49"/>
      <c r="BQ38" s="45">
        <f t="shared" si="104"/>
        <v>1300</v>
      </c>
      <c r="BS38" s="24" t="s">
        <v>129</v>
      </c>
      <c r="BT38" s="23">
        <v>2240</v>
      </c>
      <c r="BU38" s="50">
        <f t="shared" si="68"/>
        <v>1300</v>
      </c>
      <c r="BV38" s="49"/>
      <c r="BW38" s="49"/>
      <c r="BX38" s="45">
        <f t="shared" si="105"/>
        <v>1300</v>
      </c>
      <c r="BZ38" s="24" t="s">
        <v>129</v>
      </c>
      <c r="CA38" s="23">
        <v>2240</v>
      </c>
      <c r="CB38" s="50">
        <f t="shared" si="69"/>
        <v>1300</v>
      </c>
      <c r="CC38" s="49"/>
      <c r="CD38" s="49"/>
      <c r="CE38" s="45">
        <f t="shared" si="106"/>
        <v>1300</v>
      </c>
    </row>
    <row r="39" spans="1:83" s="27" customFormat="1" ht="15.75" customHeight="1" thickBot="1">
      <c r="A39" s="21" t="s">
        <v>41</v>
      </c>
      <c r="B39" s="16">
        <v>2240</v>
      </c>
      <c r="C39" s="49">
        <v>2914</v>
      </c>
      <c r="D39" s="49"/>
      <c r="E39" s="121"/>
      <c r="F39" s="45">
        <f t="shared" si="95"/>
        <v>2914</v>
      </c>
      <c r="H39" s="21" t="s">
        <v>41</v>
      </c>
      <c r="I39" s="16">
        <v>2240</v>
      </c>
      <c r="J39" s="50">
        <f t="shared" si="59"/>
        <v>2914</v>
      </c>
      <c r="K39" s="49"/>
      <c r="L39" s="121"/>
      <c r="M39" s="45">
        <f t="shared" si="96"/>
        <v>2914</v>
      </c>
      <c r="O39" s="21" t="s">
        <v>41</v>
      </c>
      <c r="P39" s="16">
        <v>2240</v>
      </c>
      <c r="Q39" s="50">
        <f t="shared" si="60"/>
        <v>2914</v>
      </c>
      <c r="R39" s="49"/>
      <c r="S39" s="121"/>
      <c r="T39" s="45">
        <f t="shared" si="97"/>
        <v>2914</v>
      </c>
      <c r="V39" s="21" t="s">
        <v>41</v>
      </c>
      <c r="W39" s="16">
        <v>2240</v>
      </c>
      <c r="X39" s="50">
        <f t="shared" si="61"/>
        <v>2914</v>
      </c>
      <c r="Y39" s="49"/>
      <c r="Z39" s="121"/>
      <c r="AA39" s="45">
        <f t="shared" si="98"/>
        <v>2914</v>
      </c>
      <c r="AC39" s="21" t="s">
        <v>41</v>
      </c>
      <c r="AD39" s="16">
        <v>2240</v>
      </c>
      <c r="AE39" s="50">
        <f t="shared" si="62"/>
        <v>2914</v>
      </c>
      <c r="AF39" s="49"/>
      <c r="AG39" s="121"/>
      <c r="AH39" s="45">
        <f t="shared" si="99"/>
        <v>2914</v>
      </c>
      <c r="AJ39" s="21" t="s">
        <v>41</v>
      </c>
      <c r="AK39" s="16">
        <v>2240</v>
      </c>
      <c r="AL39" s="50">
        <f t="shared" si="63"/>
        <v>2914</v>
      </c>
      <c r="AM39" s="49"/>
      <c r="AN39" s="121"/>
      <c r="AO39" s="45">
        <f t="shared" si="100"/>
        <v>2914</v>
      </c>
      <c r="AQ39" s="21" t="s">
        <v>41</v>
      </c>
      <c r="AR39" s="16">
        <v>2240</v>
      </c>
      <c r="AS39" s="50">
        <f t="shared" si="64"/>
        <v>2914</v>
      </c>
      <c r="AT39" s="121"/>
      <c r="AU39" s="121">
        <f>1154.4+663</f>
        <v>1817.4</v>
      </c>
      <c r="AV39" s="45">
        <f t="shared" si="101"/>
        <v>1096.5999999999999</v>
      </c>
      <c r="AX39" s="21" t="s">
        <v>41</v>
      </c>
      <c r="AY39" s="16">
        <v>2240</v>
      </c>
      <c r="AZ39" s="50">
        <f t="shared" si="65"/>
        <v>1096.5999999999999</v>
      </c>
      <c r="BA39" s="49"/>
      <c r="BB39" s="49"/>
      <c r="BC39" s="45">
        <f t="shared" si="102"/>
        <v>1096.5999999999999</v>
      </c>
      <c r="BE39" s="21" t="s">
        <v>41</v>
      </c>
      <c r="BF39" s="16">
        <v>2240</v>
      </c>
      <c r="BG39" s="50">
        <f t="shared" si="66"/>
        <v>1096.5999999999999</v>
      </c>
      <c r="BH39" s="49"/>
      <c r="BI39" s="49"/>
      <c r="BJ39" s="45">
        <f t="shared" si="103"/>
        <v>1096.5999999999999</v>
      </c>
      <c r="BL39" s="21" t="s">
        <v>41</v>
      </c>
      <c r="BM39" s="16">
        <v>2240</v>
      </c>
      <c r="BN39" s="50">
        <f t="shared" si="67"/>
        <v>1096.5999999999999</v>
      </c>
      <c r="BO39" s="49"/>
      <c r="BP39" s="49"/>
      <c r="BQ39" s="45">
        <f t="shared" si="104"/>
        <v>1096.5999999999999</v>
      </c>
      <c r="BS39" s="21" t="s">
        <v>41</v>
      </c>
      <c r="BT39" s="16">
        <v>2240</v>
      </c>
      <c r="BU39" s="50">
        <f t="shared" si="68"/>
        <v>1096.5999999999999</v>
      </c>
      <c r="BV39" s="49"/>
      <c r="BW39" s="49"/>
      <c r="BX39" s="45">
        <f t="shared" si="105"/>
        <v>1096.5999999999999</v>
      </c>
      <c r="BZ39" s="21" t="s">
        <v>41</v>
      </c>
      <c r="CA39" s="16">
        <v>2240</v>
      </c>
      <c r="CB39" s="50">
        <f t="shared" si="69"/>
        <v>1096.5999999999999</v>
      </c>
      <c r="CC39" s="49"/>
      <c r="CD39" s="49"/>
      <c r="CE39" s="45">
        <f t="shared" si="106"/>
        <v>1096.5999999999999</v>
      </c>
    </row>
    <row r="40" spans="1:83" s="27" customFormat="1" ht="15.75" customHeight="1" thickBot="1">
      <c r="A40" s="21" t="s">
        <v>47</v>
      </c>
      <c r="B40" s="16">
        <v>2240</v>
      </c>
      <c r="C40" s="49">
        <v>2700</v>
      </c>
      <c r="D40" s="49"/>
      <c r="E40" s="121"/>
      <c r="F40" s="45">
        <f t="shared" si="95"/>
        <v>2700</v>
      </c>
      <c r="H40" s="21" t="s">
        <v>47</v>
      </c>
      <c r="I40" s="16">
        <v>2240</v>
      </c>
      <c r="J40" s="50">
        <f t="shared" si="59"/>
        <v>2700</v>
      </c>
      <c r="K40" s="49"/>
      <c r="L40" s="121"/>
      <c r="M40" s="45">
        <f t="shared" si="96"/>
        <v>2700</v>
      </c>
      <c r="O40" s="21" t="s">
        <v>47</v>
      </c>
      <c r="P40" s="16">
        <v>2240</v>
      </c>
      <c r="Q40" s="50">
        <f t="shared" si="60"/>
        <v>2700</v>
      </c>
      <c r="R40" s="49"/>
      <c r="S40" s="121"/>
      <c r="T40" s="45">
        <f t="shared" si="97"/>
        <v>2700</v>
      </c>
      <c r="V40" s="21" t="s">
        <v>47</v>
      </c>
      <c r="W40" s="16">
        <v>2240</v>
      </c>
      <c r="X40" s="50">
        <f t="shared" si="61"/>
        <v>2700</v>
      </c>
      <c r="Y40" s="49"/>
      <c r="Z40" s="121"/>
      <c r="AA40" s="45">
        <f t="shared" si="98"/>
        <v>2700</v>
      </c>
      <c r="AC40" s="21" t="s">
        <v>47</v>
      </c>
      <c r="AD40" s="16">
        <v>2240</v>
      </c>
      <c r="AE40" s="50">
        <f t="shared" si="62"/>
        <v>2700</v>
      </c>
      <c r="AF40" s="49"/>
      <c r="AG40" s="121"/>
      <c r="AH40" s="45">
        <f t="shared" si="99"/>
        <v>2700</v>
      </c>
      <c r="AJ40" s="21" t="s">
        <v>47</v>
      </c>
      <c r="AK40" s="16">
        <v>2240</v>
      </c>
      <c r="AL40" s="50">
        <f t="shared" si="63"/>
        <v>2700</v>
      </c>
      <c r="AM40" s="49"/>
      <c r="AN40" s="121"/>
      <c r="AO40" s="45">
        <f t="shared" si="100"/>
        <v>2700</v>
      </c>
      <c r="AQ40" s="21" t="s">
        <v>47</v>
      </c>
      <c r="AR40" s="16">
        <v>2240</v>
      </c>
      <c r="AS40" s="50">
        <f t="shared" si="64"/>
        <v>2700</v>
      </c>
      <c r="AT40" s="121"/>
      <c r="AU40" s="121"/>
      <c r="AV40" s="45">
        <f t="shared" si="101"/>
        <v>2700</v>
      </c>
      <c r="AX40" s="21" t="s">
        <v>47</v>
      </c>
      <c r="AY40" s="16">
        <v>2240</v>
      </c>
      <c r="AZ40" s="50">
        <f t="shared" si="65"/>
        <v>2700</v>
      </c>
      <c r="BA40" s="49"/>
      <c r="BB40" s="49"/>
      <c r="BC40" s="45">
        <f t="shared" si="102"/>
        <v>2700</v>
      </c>
      <c r="BE40" s="21" t="s">
        <v>47</v>
      </c>
      <c r="BF40" s="16">
        <v>2240</v>
      </c>
      <c r="BG40" s="50">
        <f t="shared" si="66"/>
        <v>2700</v>
      </c>
      <c r="BH40" s="49"/>
      <c r="BI40" s="49"/>
      <c r="BJ40" s="45">
        <f t="shared" si="103"/>
        <v>2700</v>
      </c>
      <c r="BL40" s="21" t="s">
        <v>47</v>
      </c>
      <c r="BM40" s="16">
        <v>2240</v>
      </c>
      <c r="BN40" s="50">
        <f t="shared" si="67"/>
        <v>2700</v>
      </c>
      <c r="BO40" s="49"/>
      <c r="BP40" s="49"/>
      <c r="BQ40" s="45">
        <f t="shared" si="104"/>
        <v>2700</v>
      </c>
      <c r="BS40" s="21" t="s">
        <v>47</v>
      </c>
      <c r="BT40" s="16">
        <v>2240</v>
      </c>
      <c r="BU40" s="50">
        <f t="shared" si="68"/>
        <v>2700</v>
      </c>
      <c r="BV40" s="49"/>
      <c r="BW40" s="49"/>
      <c r="BX40" s="45">
        <f t="shared" si="105"/>
        <v>2700</v>
      </c>
      <c r="BZ40" s="21" t="s">
        <v>47</v>
      </c>
      <c r="CA40" s="16">
        <v>2240</v>
      </c>
      <c r="CB40" s="50">
        <f t="shared" si="69"/>
        <v>2700</v>
      </c>
      <c r="CC40" s="49"/>
      <c r="CD40" s="49"/>
      <c r="CE40" s="45">
        <f t="shared" si="106"/>
        <v>2700</v>
      </c>
    </row>
    <row r="41" spans="1:83" s="27" customFormat="1" ht="15.75" customHeight="1" thickBot="1">
      <c r="A41" s="21" t="s">
        <v>45</v>
      </c>
      <c r="B41" s="16">
        <v>2240</v>
      </c>
      <c r="C41" s="49">
        <v>970</v>
      </c>
      <c r="D41" s="49"/>
      <c r="E41" s="121"/>
      <c r="F41" s="45">
        <f t="shared" si="95"/>
        <v>970</v>
      </c>
      <c r="H41" s="21" t="s">
        <v>45</v>
      </c>
      <c r="I41" s="16">
        <v>2240</v>
      </c>
      <c r="J41" s="50">
        <f t="shared" si="59"/>
        <v>970</v>
      </c>
      <c r="K41" s="49"/>
      <c r="L41" s="121">
        <v>970</v>
      </c>
      <c r="M41" s="45">
        <f t="shared" si="96"/>
        <v>0</v>
      </c>
      <c r="O41" s="21" t="s">
        <v>45</v>
      </c>
      <c r="P41" s="16">
        <v>2240</v>
      </c>
      <c r="Q41" s="50">
        <f t="shared" si="60"/>
        <v>0</v>
      </c>
      <c r="R41" s="49"/>
      <c r="S41" s="121"/>
      <c r="T41" s="45">
        <f t="shared" si="97"/>
        <v>0</v>
      </c>
      <c r="V41" s="21" t="s">
        <v>45</v>
      </c>
      <c r="W41" s="16">
        <v>2240</v>
      </c>
      <c r="X41" s="50">
        <f t="shared" si="61"/>
        <v>0</v>
      </c>
      <c r="Y41" s="49"/>
      <c r="Z41" s="121"/>
      <c r="AA41" s="45">
        <f t="shared" si="98"/>
        <v>0</v>
      </c>
      <c r="AC41" s="21" t="s">
        <v>45</v>
      </c>
      <c r="AD41" s="16">
        <v>2240</v>
      </c>
      <c r="AE41" s="50">
        <f t="shared" si="62"/>
        <v>0</v>
      </c>
      <c r="AF41" s="49"/>
      <c r="AG41" s="121"/>
      <c r="AH41" s="45">
        <f t="shared" si="99"/>
        <v>0</v>
      </c>
      <c r="AJ41" s="21" t="s">
        <v>45</v>
      </c>
      <c r="AK41" s="16">
        <v>2240</v>
      </c>
      <c r="AL41" s="50">
        <f t="shared" si="63"/>
        <v>0</v>
      </c>
      <c r="AM41" s="49"/>
      <c r="AN41" s="121"/>
      <c r="AO41" s="45">
        <f t="shared" si="100"/>
        <v>0</v>
      </c>
      <c r="AQ41" s="21" t="s">
        <v>45</v>
      </c>
      <c r="AR41" s="16">
        <v>2240</v>
      </c>
      <c r="AS41" s="50">
        <f t="shared" si="64"/>
        <v>0</v>
      </c>
      <c r="AT41" s="121"/>
      <c r="AU41" s="121"/>
      <c r="AV41" s="45">
        <f t="shared" si="101"/>
        <v>0</v>
      </c>
      <c r="AX41" s="21" t="s">
        <v>45</v>
      </c>
      <c r="AY41" s="16">
        <v>2240</v>
      </c>
      <c r="AZ41" s="50">
        <f t="shared" si="65"/>
        <v>0</v>
      </c>
      <c r="BA41" s="49"/>
      <c r="BB41" s="49"/>
      <c r="BC41" s="45">
        <f t="shared" si="102"/>
        <v>0</v>
      </c>
      <c r="BE41" s="21" t="s">
        <v>45</v>
      </c>
      <c r="BF41" s="16">
        <v>2240</v>
      </c>
      <c r="BG41" s="50">
        <f t="shared" si="66"/>
        <v>0</v>
      </c>
      <c r="BH41" s="49"/>
      <c r="BI41" s="49"/>
      <c r="BJ41" s="45">
        <f t="shared" si="103"/>
        <v>0</v>
      </c>
      <c r="BL41" s="21" t="s">
        <v>45</v>
      </c>
      <c r="BM41" s="16">
        <v>2240</v>
      </c>
      <c r="BN41" s="50">
        <f t="shared" si="67"/>
        <v>0</v>
      </c>
      <c r="BO41" s="49"/>
      <c r="BP41" s="49"/>
      <c r="BQ41" s="45">
        <f t="shared" si="104"/>
        <v>0</v>
      </c>
      <c r="BS41" s="21" t="s">
        <v>45</v>
      </c>
      <c r="BT41" s="16">
        <v>2240</v>
      </c>
      <c r="BU41" s="50">
        <f t="shared" si="68"/>
        <v>0</v>
      </c>
      <c r="BV41" s="49"/>
      <c r="BW41" s="49"/>
      <c r="BX41" s="45">
        <f t="shared" si="105"/>
        <v>0</v>
      </c>
      <c r="BZ41" s="21" t="s">
        <v>45</v>
      </c>
      <c r="CA41" s="16">
        <v>2240</v>
      </c>
      <c r="CB41" s="50">
        <f t="shared" si="69"/>
        <v>0</v>
      </c>
      <c r="CC41" s="49"/>
      <c r="CD41" s="49"/>
      <c r="CE41" s="45">
        <f t="shared" si="106"/>
        <v>0</v>
      </c>
    </row>
    <row r="42" spans="1:83" s="129" customFormat="1" ht="15.75" customHeight="1" thickBot="1">
      <c r="A42" s="24"/>
      <c r="B42" s="23"/>
      <c r="C42" s="49"/>
      <c r="D42" s="49"/>
      <c r="E42" s="121"/>
      <c r="F42" s="31"/>
      <c r="H42" s="24"/>
      <c r="I42" s="23"/>
      <c r="J42" s="133"/>
      <c r="K42" s="49"/>
      <c r="L42" s="121"/>
      <c r="M42" s="31"/>
      <c r="O42" s="24"/>
      <c r="P42" s="23"/>
      <c r="Q42" s="133"/>
      <c r="R42" s="49"/>
      <c r="S42" s="121"/>
      <c r="T42" s="31"/>
      <c r="V42" s="24"/>
      <c r="W42" s="23"/>
      <c r="X42" s="133"/>
      <c r="Y42" s="49"/>
      <c r="Z42" s="121"/>
      <c r="AA42" s="31"/>
      <c r="AC42" s="24" t="s">
        <v>159</v>
      </c>
      <c r="AD42" s="23">
        <v>2240</v>
      </c>
      <c r="AE42" s="133">
        <v>540</v>
      </c>
      <c r="AF42" s="49"/>
      <c r="AG42" s="121">
        <v>540</v>
      </c>
      <c r="AH42" s="45">
        <f t="shared" si="99"/>
        <v>0</v>
      </c>
      <c r="AJ42" s="24"/>
      <c r="AK42" s="23"/>
      <c r="AL42" s="133"/>
      <c r="AM42" s="49"/>
      <c r="AN42" s="121"/>
      <c r="AO42" s="31"/>
      <c r="AQ42" s="24"/>
      <c r="AR42" s="23"/>
      <c r="AS42" s="133"/>
      <c r="AT42" s="121"/>
      <c r="AU42" s="121"/>
      <c r="AV42" s="31"/>
      <c r="AX42" s="24"/>
      <c r="AY42" s="23"/>
      <c r="AZ42" s="133"/>
      <c r="BA42" s="49"/>
      <c r="BB42" s="49"/>
      <c r="BC42" s="31"/>
      <c r="BE42" s="24"/>
      <c r="BF42" s="23"/>
      <c r="BG42" s="133"/>
      <c r="BH42" s="49"/>
      <c r="BI42" s="49"/>
      <c r="BJ42" s="31"/>
      <c r="BL42" s="24"/>
      <c r="BM42" s="23"/>
      <c r="BN42" s="133"/>
      <c r="BO42" s="49"/>
      <c r="BP42" s="49"/>
      <c r="BQ42" s="31"/>
      <c r="BS42" s="24"/>
      <c r="BT42" s="23"/>
      <c r="BU42" s="133"/>
      <c r="BV42" s="49"/>
      <c r="BW42" s="49"/>
      <c r="BX42" s="31"/>
      <c r="BZ42" s="24"/>
      <c r="CA42" s="23"/>
      <c r="CB42" s="133"/>
      <c r="CC42" s="49"/>
      <c r="CD42" s="49"/>
      <c r="CE42" s="31"/>
    </row>
    <row r="43" spans="1:83" s="27" customFormat="1" ht="15.75" customHeight="1" thickBot="1">
      <c r="A43" s="24" t="s">
        <v>138</v>
      </c>
      <c r="B43" s="23">
        <v>2240</v>
      </c>
      <c r="C43" s="49">
        <v>4800</v>
      </c>
      <c r="D43" s="49"/>
      <c r="E43" s="121"/>
      <c r="F43" s="45">
        <f t="shared" si="95"/>
        <v>4800</v>
      </c>
      <c r="H43" s="24" t="s">
        <v>138</v>
      </c>
      <c r="I43" s="23">
        <v>2240</v>
      </c>
      <c r="J43" s="50">
        <f t="shared" si="59"/>
        <v>4800</v>
      </c>
      <c r="K43" s="49"/>
      <c r="L43" s="121"/>
      <c r="M43" s="45">
        <f t="shared" si="96"/>
        <v>4800</v>
      </c>
      <c r="O43" s="24" t="s">
        <v>138</v>
      </c>
      <c r="P43" s="23">
        <v>2240</v>
      </c>
      <c r="Q43" s="50">
        <f t="shared" si="60"/>
        <v>4800</v>
      </c>
      <c r="R43" s="49"/>
      <c r="S43" s="121"/>
      <c r="T43" s="45">
        <f t="shared" si="97"/>
        <v>4800</v>
      </c>
      <c r="V43" s="24" t="s">
        <v>138</v>
      </c>
      <c r="W43" s="23">
        <v>2240</v>
      </c>
      <c r="X43" s="50">
        <f t="shared" si="61"/>
        <v>4800</v>
      </c>
      <c r="Y43" s="49"/>
      <c r="Z43" s="121"/>
      <c r="AA43" s="45">
        <f t="shared" si="98"/>
        <v>4800</v>
      </c>
      <c r="AC43" s="24" t="s">
        <v>138</v>
      </c>
      <c r="AD43" s="23">
        <v>2240</v>
      </c>
      <c r="AE43" s="50">
        <f t="shared" si="62"/>
        <v>4800</v>
      </c>
      <c r="AF43" s="49"/>
      <c r="AG43" s="121"/>
      <c r="AH43" s="45">
        <f t="shared" si="99"/>
        <v>4800</v>
      </c>
      <c r="AJ43" s="24" t="s">
        <v>138</v>
      </c>
      <c r="AK43" s="23">
        <v>2240</v>
      </c>
      <c r="AL43" s="50">
        <f t="shared" si="63"/>
        <v>4800</v>
      </c>
      <c r="AM43" s="49"/>
      <c r="AN43" s="121"/>
      <c r="AO43" s="45">
        <f t="shared" si="100"/>
        <v>4800</v>
      </c>
      <c r="AQ43" s="24" t="s">
        <v>138</v>
      </c>
      <c r="AR43" s="23">
        <v>2240</v>
      </c>
      <c r="AS43" s="50">
        <f t="shared" si="64"/>
        <v>4800</v>
      </c>
      <c r="AT43" s="121"/>
      <c r="AU43" s="121"/>
      <c r="AV43" s="45">
        <f t="shared" si="101"/>
        <v>4800</v>
      </c>
      <c r="AX43" s="24" t="s">
        <v>138</v>
      </c>
      <c r="AY43" s="23">
        <v>2240</v>
      </c>
      <c r="AZ43" s="50">
        <f t="shared" si="65"/>
        <v>4800</v>
      </c>
      <c r="BA43" s="49"/>
      <c r="BB43" s="49"/>
      <c r="BC43" s="45">
        <f t="shared" si="102"/>
        <v>4800</v>
      </c>
      <c r="BE43" s="24" t="s">
        <v>138</v>
      </c>
      <c r="BF43" s="23">
        <v>2240</v>
      </c>
      <c r="BG43" s="50">
        <f t="shared" si="66"/>
        <v>4800</v>
      </c>
      <c r="BH43" s="49"/>
      <c r="BI43" s="49"/>
      <c r="BJ43" s="45">
        <f t="shared" si="103"/>
        <v>4800</v>
      </c>
      <c r="BL43" s="24" t="s">
        <v>138</v>
      </c>
      <c r="BM43" s="23">
        <v>2240</v>
      </c>
      <c r="BN43" s="50">
        <f t="shared" si="67"/>
        <v>4800</v>
      </c>
      <c r="BO43" s="49"/>
      <c r="BP43" s="49"/>
      <c r="BQ43" s="45">
        <f t="shared" si="104"/>
        <v>4800</v>
      </c>
      <c r="BS43" s="24" t="s">
        <v>138</v>
      </c>
      <c r="BT43" s="23">
        <v>2240</v>
      </c>
      <c r="BU43" s="50">
        <f t="shared" si="68"/>
        <v>4800</v>
      </c>
      <c r="BV43" s="49"/>
      <c r="BW43" s="49"/>
      <c r="BX43" s="45">
        <f t="shared" si="105"/>
        <v>4800</v>
      </c>
      <c r="BZ43" s="24" t="s">
        <v>138</v>
      </c>
      <c r="CA43" s="23">
        <v>2240</v>
      </c>
      <c r="CB43" s="50">
        <f t="shared" si="69"/>
        <v>4800</v>
      </c>
      <c r="CC43" s="49"/>
      <c r="CD43" s="49"/>
      <c r="CE43" s="45">
        <f t="shared" si="106"/>
        <v>4800</v>
      </c>
    </row>
    <row r="44" spans="1:83" s="27" customFormat="1" ht="15.75" customHeight="1" thickBot="1">
      <c r="A44" s="21" t="s">
        <v>43</v>
      </c>
      <c r="B44" s="16">
        <v>2240</v>
      </c>
      <c r="C44" s="49">
        <v>2040</v>
      </c>
      <c r="D44" s="49"/>
      <c r="E44" s="121"/>
      <c r="F44" s="45">
        <f t="shared" si="95"/>
        <v>2040</v>
      </c>
      <c r="H44" s="21" t="s">
        <v>43</v>
      </c>
      <c r="I44" s="16">
        <v>2240</v>
      </c>
      <c r="J44" s="50">
        <f t="shared" si="59"/>
        <v>2040</v>
      </c>
      <c r="K44" s="49"/>
      <c r="L44" s="121"/>
      <c r="M44" s="45">
        <f t="shared" si="96"/>
        <v>2040</v>
      </c>
      <c r="O44" s="21" t="s">
        <v>43</v>
      </c>
      <c r="P44" s="16">
        <v>2240</v>
      </c>
      <c r="Q44" s="50">
        <f t="shared" si="60"/>
        <v>2040</v>
      </c>
      <c r="R44" s="49"/>
      <c r="S44" s="121"/>
      <c r="T44" s="45">
        <f t="shared" si="97"/>
        <v>2040</v>
      </c>
      <c r="V44" s="21" t="s">
        <v>43</v>
      </c>
      <c r="W44" s="16">
        <v>2240</v>
      </c>
      <c r="X44" s="50">
        <f t="shared" si="61"/>
        <v>2040</v>
      </c>
      <c r="Y44" s="49"/>
      <c r="Z44" s="121"/>
      <c r="AA44" s="45">
        <f t="shared" si="98"/>
        <v>2040</v>
      </c>
      <c r="AC44" s="21" t="s">
        <v>43</v>
      </c>
      <c r="AD44" s="16">
        <v>2240</v>
      </c>
      <c r="AE44" s="50">
        <f t="shared" si="62"/>
        <v>2040</v>
      </c>
      <c r="AF44" s="49"/>
      <c r="AG44" s="121"/>
      <c r="AH44" s="45">
        <f t="shared" si="99"/>
        <v>2040</v>
      </c>
      <c r="AJ44" s="21" t="s">
        <v>43</v>
      </c>
      <c r="AK44" s="16">
        <v>2240</v>
      </c>
      <c r="AL44" s="50">
        <f t="shared" si="63"/>
        <v>2040</v>
      </c>
      <c r="AM44" s="49"/>
      <c r="AN44" s="121"/>
      <c r="AO44" s="45">
        <f t="shared" si="100"/>
        <v>2040</v>
      </c>
      <c r="AQ44" s="21" t="s">
        <v>43</v>
      </c>
      <c r="AR44" s="16">
        <v>2240</v>
      </c>
      <c r="AS44" s="50">
        <f t="shared" si="64"/>
        <v>2040</v>
      </c>
      <c r="AT44" s="121"/>
      <c r="AU44" s="121">
        <v>2040</v>
      </c>
      <c r="AV44" s="45">
        <f t="shared" si="101"/>
        <v>0</v>
      </c>
      <c r="AX44" s="21" t="s">
        <v>43</v>
      </c>
      <c r="AY44" s="16">
        <v>2240</v>
      </c>
      <c r="AZ44" s="50">
        <f t="shared" si="65"/>
        <v>0</v>
      </c>
      <c r="BA44" s="49"/>
      <c r="BB44" s="49"/>
      <c r="BC44" s="45">
        <f t="shared" si="102"/>
        <v>0</v>
      </c>
      <c r="BE44" s="21" t="s">
        <v>43</v>
      </c>
      <c r="BF44" s="16">
        <v>2240</v>
      </c>
      <c r="BG44" s="50">
        <f t="shared" si="66"/>
        <v>0</v>
      </c>
      <c r="BH44" s="49"/>
      <c r="BI44" s="49"/>
      <c r="BJ44" s="45">
        <f t="shared" si="103"/>
        <v>0</v>
      </c>
      <c r="BL44" s="21" t="s">
        <v>43</v>
      </c>
      <c r="BM44" s="16">
        <v>2240</v>
      </c>
      <c r="BN44" s="50">
        <f t="shared" si="67"/>
        <v>0</v>
      </c>
      <c r="BO44" s="49"/>
      <c r="BP44" s="49"/>
      <c r="BQ44" s="45">
        <f t="shared" si="104"/>
        <v>0</v>
      </c>
      <c r="BS44" s="21" t="s">
        <v>43</v>
      </c>
      <c r="BT44" s="16">
        <v>2240</v>
      </c>
      <c r="BU44" s="50">
        <f t="shared" si="68"/>
        <v>0</v>
      </c>
      <c r="BV44" s="49"/>
      <c r="BW44" s="49"/>
      <c r="BX44" s="45">
        <f t="shared" si="105"/>
        <v>0</v>
      </c>
      <c r="BZ44" s="21" t="s">
        <v>43</v>
      </c>
      <c r="CA44" s="16">
        <v>2240</v>
      </c>
      <c r="CB44" s="50">
        <f t="shared" si="69"/>
        <v>0</v>
      </c>
      <c r="CC44" s="49"/>
      <c r="CD44" s="49"/>
      <c r="CE44" s="45">
        <f t="shared" si="106"/>
        <v>0</v>
      </c>
    </row>
    <row r="45" spans="1:83" s="27" customFormat="1" ht="15.75" customHeight="1" thickBot="1">
      <c r="A45" s="21" t="s">
        <v>37</v>
      </c>
      <c r="B45" s="16">
        <v>2240</v>
      </c>
      <c r="C45" s="49">
        <f>10080+7200</f>
        <v>17280</v>
      </c>
      <c r="D45" s="49"/>
      <c r="E45" s="121">
        <v>400</v>
      </c>
      <c r="F45" s="45">
        <f t="shared" si="95"/>
        <v>16880</v>
      </c>
      <c r="H45" s="21" t="s">
        <v>37</v>
      </c>
      <c r="I45" s="16">
        <v>2240</v>
      </c>
      <c r="J45" s="50">
        <f t="shared" si="59"/>
        <v>16880</v>
      </c>
      <c r="K45" s="49"/>
      <c r="L45" s="121">
        <v>791.29</v>
      </c>
      <c r="M45" s="45">
        <f t="shared" si="96"/>
        <v>16088.71</v>
      </c>
      <c r="O45" s="21" t="s">
        <v>37</v>
      </c>
      <c r="P45" s="16">
        <v>2240</v>
      </c>
      <c r="Q45" s="50">
        <f t="shared" si="60"/>
        <v>16088.71</v>
      </c>
      <c r="R45" s="49"/>
      <c r="S45" s="121">
        <v>802.06</v>
      </c>
      <c r="T45" s="45">
        <f t="shared" si="97"/>
        <v>15286.65</v>
      </c>
      <c r="V45" s="21" t="s">
        <v>37</v>
      </c>
      <c r="W45" s="16">
        <v>2240</v>
      </c>
      <c r="X45" s="50">
        <f t="shared" si="61"/>
        <v>15286.65</v>
      </c>
      <c r="Y45" s="49"/>
      <c r="Z45" s="121">
        <v>2141.29</v>
      </c>
      <c r="AA45" s="45">
        <f t="shared" si="98"/>
        <v>13145.36</v>
      </c>
      <c r="AC45" s="21" t="s">
        <v>37</v>
      </c>
      <c r="AD45" s="16">
        <v>2240</v>
      </c>
      <c r="AE45" s="50">
        <f t="shared" si="62"/>
        <v>13145.36</v>
      </c>
      <c r="AF45" s="49"/>
      <c r="AG45" s="121">
        <v>609.28</v>
      </c>
      <c r="AH45" s="45">
        <f t="shared" si="99"/>
        <v>12536.08</v>
      </c>
      <c r="AJ45" s="21" t="s">
        <v>37</v>
      </c>
      <c r="AK45" s="16">
        <v>2240</v>
      </c>
      <c r="AL45" s="50">
        <f t="shared" si="63"/>
        <v>12536.08</v>
      </c>
      <c r="AM45" s="49"/>
      <c r="AN45" s="121"/>
      <c r="AO45" s="45">
        <f t="shared" si="100"/>
        <v>12536.08</v>
      </c>
      <c r="AQ45" s="21" t="s">
        <v>37</v>
      </c>
      <c r="AR45" s="16">
        <v>2240</v>
      </c>
      <c r="AS45" s="50">
        <f t="shared" si="64"/>
        <v>12536.08</v>
      </c>
      <c r="AT45" s="121"/>
      <c r="AU45" s="121"/>
      <c r="AV45" s="45">
        <f t="shared" si="101"/>
        <v>12536.08</v>
      </c>
      <c r="AX45" s="21" t="s">
        <v>37</v>
      </c>
      <c r="AY45" s="16">
        <v>2240</v>
      </c>
      <c r="AZ45" s="50">
        <f t="shared" si="65"/>
        <v>12536.08</v>
      </c>
      <c r="BA45" s="49"/>
      <c r="BB45" s="49"/>
      <c r="BC45" s="45">
        <f t="shared" si="102"/>
        <v>12536.08</v>
      </c>
      <c r="BE45" s="21" t="s">
        <v>37</v>
      </c>
      <c r="BF45" s="16">
        <v>2240</v>
      </c>
      <c r="BG45" s="50">
        <f t="shared" si="66"/>
        <v>12536.08</v>
      </c>
      <c r="BH45" s="49"/>
      <c r="BI45" s="49"/>
      <c r="BJ45" s="45">
        <f t="shared" si="103"/>
        <v>12536.08</v>
      </c>
      <c r="BL45" s="21" t="s">
        <v>37</v>
      </c>
      <c r="BM45" s="16">
        <v>2240</v>
      </c>
      <c r="BN45" s="50">
        <f t="shared" si="67"/>
        <v>12536.08</v>
      </c>
      <c r="BO45" s="49"/>
      <c r="BP45" s="49"/>
      <c r="BQ45" s="45">
        <f t="shared" si="104"/>
        <v>12536.08</v>
      </c>
      <c r="BS45" s="21" t="s">
        <v>37</v>
      </c>
      <c r="BT45" s="16">
        <v>2240</v>
      </c>
      <c r="BU45" s="50">
        <f t="shared" si="68"/>
        <v>12536.08</v>
      </c>
      <c r="BV45" s="49"/>
      <c r="BW45" s="49"/>
      <c r="BX45" s="45">
        <f t="shared" si="105"/>
        <v>12536.08</v>
      </c>
      <c r="BZ45" s="21" t="s">
        <v>37</v>
      </c>
      <c r="CA45" s="16">
        <v>2240</v>
      </c>
      <c r="CB45" s="50">
        <f t="shared" si="69"/>
        <v>12536.08</v>
      </c>
      <c r="CC45" s="49"/>
      <c r="CD45" s="49"/>
      <c r="CE45" s="45">
        <f t="shared" si="106"/>
        <v>12536.08</v>
      </c>
    </row>
    <row r="46" spans="1:83" s="88" customFormat="1" ht="15.75" customHeight="1" thickBot="1">
      <c r="A46" s="34" t="s">
        <v>143</v>
      </c>
      <c r="B46" s="16">
        <v>2240</v>
      </c>
      <c r="C46" s="49"/>
      <c r="D46" s="49"/>
      <c r="E46" s="121"/>
      <c r="F46" s="45">
        <f t="shared" si="95"/>
        <v>0</v>
      </c>
      <c r="H46" s="34" t="s">
        <v>143</v>
      </c>
      <c r="I46" s="16">
        <v>2240</v>
      </c>
      <c r="J46" s="50">
        <f t="shared" si="59"/>
        <v>0</v>
      </c>
      <c r="K46" s="49"/>
      <c r="L46" s="121"/>
      <c r="M46" s="45">
        <f t="shared" si="96"/>
        <v>0</v>
      </c>
      <c r="O46" s="34" t="s">
        <v>143</v>
      </c>
      <c r="P46" s="16">
        <v>2240</v>
      </c>
      <c r="Q46" s="50">
        <f t="shared" si="60"/>
        <v>0</v>
      </c>
      <c r="R46" s="49">
        <v>50000</v>
      </c>
      <c r="S46" s="121"/>
      <c r="T46" s="45">
        <f t="shared" si="97"/>
        <v>50000</v>
      </c>
      <c r="V46" s="34" t="s">
        <v>143</v>
      </c>
      <c r="W46" s="16">
        <v>2240</v>
      </c>
      <c r="X46" s="50">
        <f t="shared" si="61"/>
        <v>50000</v>
      </c>
      <c r="Y46" s="49"/>
      <c r="Z46" s="121">
        <v>50000</v>
      </c>
      <c r="AA46" s="45">
        <f t="shared" si="98"/>
        <v>0</v>
      </c>
      <c r="AC46" s="34" t="s">
        <v>143</v>
      </c>
      <c r="AD46" s="16">
        <v>2240</v>
      </c>
      <c r="AE46" s="50">
        <f t="shared" si="62"/>
        <v>0</v>
      </c>
      <c r="AF46" s="49"/>
      <c r="AG46" s="121"/>
      <c r="AH46" s="45">
        <f t="shared" si="99"/>
        <v>0</v>
      </c>
      <c r="AJ46" s="34" t="s">
        <v>143</v>
      </c>
      <c r="AK46" s="16">
        <v>2240</v>
      </c>
      <c r="AL46" s="50">
        <f t="shared" si="63"/>
        <v>0</v>
      </c>
      <c r="AM46" s="49"/>
      <c r="AN46" s="121"/>
      <c r="AO46" s="45">
        <f t="shared" si="100"/>
        <v>0</v>
      </c>
      <c r="AQ46" s="34" t="s">
        <v>163</v>
      </c>
      <c r="AR46" s="16">
        <v>2240</v>
      </c>
      <c r="AS46" s="50">
        <f t="shared" si="64"/>
        <v>0</v>
      </c>
      <c r="AT46" s="121">
        <v>48598</v>
      </c>
      <c r="AU46" s="121">
        <f>AT46</f>
        <v>48598</v>
      </c>
      <c r="AV46" s="45">
        <f t="shared" si="101"/>
        <v>0</v>
      </c>
      <c r="AX46" s="34" t="s">
        <v>143</v>
      </c>
      <c r="AY46" s="16">
        <v>2240</v>
      </c>
      <c r="AZ46" s="50">
        <f t="shared" si="65"/>
        <v>0</v>
      </c>
      <c r="BA46" s="49"/>
      <c r="BB46" s="49"/>
      <c r="BC46" s="45">
        <f t="shared" si="102"/>
        <v>0</v>
      </c>
      <c r="BE46" s="34" t="s">
        <v>143</v>
      </c>
      <c r="BF46" s="16">
        <v>2240</v>
      </c>
      <c r="BG46" s="50">
        <f t="shared" si="66"/>
        <v>0</v>
      </c>
      <c r="BH46" s="49"/>
      <c r="BI46" s="49"/>
      <c r="BJ46" s="45">
        <f t="shared" si="103"/>
        <v>0</v>
      </c>
      <c r="BL46" s="34" t="s">
        <v>143</v>
      </c>
      <c r="BM46" s="16">
        <v>2240</v>
      </c>
      <c r="BN46" s="50">
        <f t="shared" si="67"/>
        <v>0</v>
      </c>
      <c r="BO46" s="49"/>
      <c r="BP46" s="49"/>
      <c r="BQ46" s="45">
        <f t="shared" si="104"/>
        <v>0</v>
      </c>
      <c r="BS46" s="34" t="s">
        <v>143</v>
      </c>
      <c r="BT46" s="16">
        <v>2240</v>
      </c>
      <c r="BU46" s="50">
        <f t="shared" si="68"/>
        <v>0</v>
      </c>
      <c r="BV46" s="49"/>
      <c r="BW46" s="49"/>
      <c r="BX46" s="45">
        <f t="shared" si="105"/>
        <v>0</v>
      </c>
      <c r="BZ46" s="34" t="s">
        <v>143</v>
      </c>
      <c r="CA46" s="16">
        <v>2240</v>
      </c>
      <c r="CB46" s="50">
        <f t="shared" si="69"/>
        <v>0</v>
      </c>
      <c r="CC46" s="49"/>
      <c r="CD46" s="49"/>
      <c r="CE46" s="45">
        <f t="shared" si="106"/>
        <v>0</v>
      </c>
    </row>
    <row r="47" spans="1:83" s="88" customFormat="1" ht="15.75" customHeight="1" thickBot="1">
      <c r="A47" s="34" t="s">
        <v>144</v>
      </c>
      <c r="B47" s="16">
        <v>2240</v>
      </c>
      <c r="C47" s="49"/>
      <c r="D47" s="49"/>
      <c r="E47" s="121"/>
      <c r="F47" s="45">
        <f t="shared" si="95"/>
        <v>0</v>
      </c>
      <c r="H47" s="34" t="s">
        <v>144</v>
      </c>
      <c r="I47" s="16">
        <v>2240</v>
      </c>
      <c r="J47" s="50">
        <f t="shared" si="59"/>
        <v>0</v>
      </c>
      <c r="K47" s="49"/>
      <c r="L47" s="121"/>
      <c r="M47" s="45">
        <f t="shared" si="96"/>
        <v>0</v>
      </c>
      <c r="O47" s="34" t="s">
        <v>144</v>
      </c>
      <c r="P47" s="16">
        <v>2240</v>
      </c>
      <c r="Q47" s="50">
        <f t="shared" si="60"/>
        <v>0</v>
      </c>
      <c r="R47" s="49"/>
      <c r="S47" s="121"/>
      <c r="T47" s="45">
        <f t="shared" si="97"/>
        <v>0</v>
      </c>
      <c r="V47" s="34" t="s">
        <v>144</v>
      </c>
      <c r="W47" s="16">
        <v>2240</v>
      </c>
      <c r="X47" s="50">
        <f t="shared" si="61"/>
        <v>0</v>
      </c>
      <c r="Y47" s="49">
        <v>20000</v>
      </c>
      <c r="Z47" s="121"/>
      <c r="AA47" s="45">
        <f t="shared" si="98"/>
        <v>20000</v>
      </c>
      <c r="AC47" s="34" t="s">
        <v>144</v>
      </c>
      <c r="AD47" s="16">
        <v>2240</v>
      </c>
      <c r="AE47" s="50">
        <f t="shared" si="62"/>
        <v>20000</v>
      </c>
      <c r="AF47" s="49"/>
      <c r="AG47" s="121"/>
      <c r="AH47" s="45">
        <f t="shared" si="99"/>
        <v>20000</v>
      </c>
      <c r="AJ47" s="34" t="s">
        <v>144</v>
      </c>
      <c r="AK47" s="16">
        <v>2240</v>
      </c>
      <c r="AL47" s="50">
        <f t="shared" si="63"/>
        <v>20000</v>
      </c>
      <c r="AM47" s="49"/>
      <c r="AN47" s="121"/>
      <c r="AO47" s="45">
        <f t="shared" si="100"/>
        <v>20000</v>
      </c>
      <c r="AQ47" s="34" t="s">
        <v>167</v>
      </c>
      <c r="AR47" s="16">
        <v>2240</v>
      </c>
      <c r="AS47" s="50"/>
      <c r="AT47" s="121">
        <v>30000</v>
      </c>
      <c r="AU47" s="121">
        <f>AT47</f>
        <v>30000</v>
      </c>
      <c r="AV47" s="45">
        <f t="shared" si="101"/>
        <v>0</v>
      </c>
      <c r="AX47" s="34" t="s">
        <v>144</v>
      </c>
      <c r="AY47" s="16">
        <v>2240</v>
      </c>
      <c r="AZ47" s="50">
        <f t="shared" si="65"/>
        <v>0</v>
      </c>
      <c r="BA47" s="49"/>
      <c r="BB47" s="49"/>
      <c r="BC47" s="45">
        <f t="shared" si="102"/>
        <v>0</v>
      </c>
      <c r="BE47" s="34" t="s">
        <v>144</v>
      </c>
      <c r="BF47" s="16">
        <v>2240</v>
      </c>
      <c r="BG47" s="50">
        <f t="shared" si="66"/>
        <v>0</v>
      </c>
      <c r="BH47" s="49"/>
      <c r="BI47" s="49"/>
      <c r="BJ47" s="45">
        <f t="shared" si="103"/>
        <v>0</v>
      </c>
      <c r="BL47" s="34" t="s">
        <v>144</v>
      </c>
      <c r="BM47" s="16">
        <v>2240</v>
      </c>
      <c r="BN47" s="50">
        <f t="shared" si="67"/>
        <v>0</v>
      </c>
      <c r="BO47" s="49"/>
      <c r="BP47" s="49"/>
      <c r="BQ47" s="45">
        <f t="shared" si="104"/>
        <v>0</v>
      </c>
      <c r="BS47" s="34" t="s">
        <v>144</v>
      </c>
      <c r="BT47" s="16">
        <v>2240</v>
      </c>
      <c r="BU47" s="50">
        <f t="shared" si="68"/>
        <v>0</v>
      </c>
      <c r="BV47" s="49"/>
      <c r="BW47" s="49"/>
      <c r="BX47" s="45">
        <f t="shared" si="105"/>
        <v>0</v>
      </c>
      <c r="BZ47" s="34" t="s">
        <v>144</v>
      </c>
      <c r="CA47" s="16">
        <v>2240</v>
      </c>
      <c r="CB47" s="50">
        <f t="shared" si="69"/>
        <v>0</v>
      </c>
      <c r="CC47" s="49"/>
      <c r="CD47" s="49"/>
      <c r="CE47" s="45">
        <f t="shared" si="106"/>
        <v>0</v>
      </c>
    </row>
    <row r="48" spans="1:83" s="88" customFormat="1" ht="15.75" customHeight="1" thickBot="1">
      <c r="A48" s="89" t="s">
        <v>146</v>
      </c>
      <c r="B48" s="23">
        <v>2240</v>
      </c>
      <c r="C48" s="49"/>
      <c r="D48" s="49"/>
      <c r="E48" s="121"/>
      <c r="F48" s="45">
        <f t="shared" si="95"/>
        <v>0</v>
      </c>
      <c r="H48" s="89" t="s">
        <v>146</v>
      </c>
      <c r="I48" s="23">
        <v>2240</v>
      </c>
      <c r="J48" s="50">
        <f t="shared" si="59"/>
        <v>0</v>
      </c>
      <c r="K48" s="49"/>
      <c r="L48" s="121"/>
      <c r="M48" s="45">
        <f t="shared" si="96"/>
        <v>0</v>
      </c>
      <c r="O48" s="89" t="s">
        <v>146</v>
      </c>
      <c r="P48" s="23">
        <v>2240</v>
      </c>
      <c r="Q48" s="50">
        <f t="shared" si="60"/>
        <v>0</v>
      </c>
      <c r="R48" s="49"/>
      <c r="S48" s="121"/>
      <c r="T48" s="45">
        <f t="shared" si="97"/>
        <v>0</v>
      </c>
      <c r="V48" s="89" t="s">
        <v>146</v>
      </c>
      <c r="W48" s="23">
        <v>2240</v>
      </c>
      <c r="X48" s="50">
        <f t="shared" si="61"/>
        <v>0</v>
      </c>
      <c r="Y48" s="49"/>
      <c r="Z48" s="121"/>
      <c r="AA48" s="45">
        <f t="shared" si="98"/>
        <v>0</v>
      </c>
      <c r="AC48" s="89" t="s">
        <v>146</v>
      </c>
      <c r="AD48" s="23">
        <v>2240</v>
      </c>
      <c r="AE48" s="50">
        <f t="shared" si="62"/>
        <v>0</v>
      </c>
      <c r="AF48" s="49"/>
      <c r="AG48" s="121"/>
      <c r="AH48" s="45">
        <f t="shared" si="99"/>
        <v>0</v>
      </c>
      <c r="AJ48" s="89" t="s">
        <v>146</v>
      </c>
      <c r="AK48" s="23">
        <v>2240</v>
      </c>
      <c r="AL48" s="50">
        <f t="shared" si="63"/>
        <v>0</v>
      </c>
      <c r="AM48" s="49"/>
      <c r="AN48" s="121"/>
      <c r="AO48" s="45">
        <f t="shared" si="100"/>
        <v>0</v>
      </c>
      <c r="AQ48" s="89" t="s">
        <v>146</v>
      </c>
      <c r="AR48" s="23">
        <v>2240</v>
      </c>
      <c r="AS48" s="50">
        <f t="shared" si="64"/>
        <v>0</v>
      </c>
      <c r="AT48" s="121"/>
      <c r="AU48" s="121"/>
      <c r="AV48" s="45">
        <f t="shared" si="101"/>
        <v>0</v>
      </c>
      <c r="AX48" s="89" t="s">
        <v>146</v>
      </c>
      <c r="AY48" s="23">
        <v>2240</v>
      </c>
      <c r="AZ48" s="50">
        <f t="shared" si="65"/>
        <v>0</v>
      </c>
      <c r="BA48" s="49"/>
      <c r="BB48" s="49"/>
      <c r="BC48" s="45">
        <f t="shared" si="102"/>
        <v>0</v>
      </c>
      <c r="BE48" s="89" t="s">
        <v>146</v>
      </c>
      <c r="BF48" s="23">
        <v>2240</v>
      </c>
      <c r="BG48" s="50">
        <f t="shared" si="66"/>
        <v>0</v>
      </c>
      <c r="BH48" s="49"/>
      <c r="BI48" s="49"/>
      <c r="BJ48" s="45">
        <f t="shared" si="103"/>
        <v>0</v>
      </c>
      <c r="BL48" s="89" t="s">
        <v>146</v>
      </c>
      <c r="BM48" s="23">
        <v>2240</v>
      </c>
      <c r="BN48" s="50">
        <f t="shared" si="67"/>
        <v>0</v>
      </c>
      <c r="BO48" s="49"/>
      <c r="BP48" s="49"/>
      <c r="BQ48" s="45">
        <f t="shared" si="104"/>
        <v>0</v>
      </c>
      <c r="BS48" s="89" t="s">
        <v>146</v>
      </c>
      <c r="BT48" s="23">
        <v>2240</v>
      </c>
      <c r="BU48" s="50">
        <f t="shared" si="68"/>
        <v>0</v>
      </c>
      <c r="BV48" s="49"/>
      <c r="BW48" s="49"/>
      <c r="BX48" s="45">
        <f t="shared" si="105"/>
        <v>0</v>
      </c>
      <c r="BZ48" s="89" t="s">
        <v>146</v>
      </c>
      <c r="CA48" s="23">
        <v>2240</v>
      </c>
      <c r="CB48" s="50">
        <f t="shared" si="69"/>
        <v>0</v>
      </c>
      <c r="CC48" s="49"/>
      <c r="CD48" s="49"/>
      <c r="CE48" s="45">
        <f t="shared" si="106"/>
        <v>0</v>
      </c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121"/>
      <c r="F49" s="45">
        <f t="shared" si="95"/>
        <v>0</v>
      </c>
      <c r="H49" s="21" t="s">
        <v>34</v>
      </c>
      <c r="I49" s="16">
        <v>2240</v>
      </c>
      <c r="J49" s="50">
        <f t="shared" si="59"/>
        <v>0</v>
      </c>
      <c r="K49" s="48"/>
      <c r="L49" s="121"/>
      <c r="M49" s="45">
        <f t="shared" si="96"/>
        <v>0</v>
      </c>
      <c r="O49" s="21" t="s">
        <v>34</v>
      </c>
      <c r="P49" s="16">
        <v>2240</v>
      </c>
      <c r="Q49" s="50">
        <f t="shared" si="60"/>
        <v>0</v>
      </c>
      <c r="R49" s="48"/>
      <c r="S49" s="121"/>
      <c r="T49" s="45">
        <f t="shared" si="97"/>
        <v>0</v>
      </c>
      <c r="V49" s="21" t="s">
        <v>34</v>
      </c>
      <c r="W49" s="16">
        <v>2240</v>
      </c>
      <c r="X49" s="50">
        <f t="shared" si="61"/>
        <v>0</v>
      </c>
      <c r="Y49" s="48"/>
      <c r="Z49" s="121"/>
      <c r="AA49" s="45">
        <f t="shared" si="98"/>
        <v>0</v>
      </c>
      <c r="AC49" s="21" t="s">
        <v>34</v>
      </c>
      <c r="AD49" s="16">
        <v>2240</v>
      </c>
      <c r="AE49" s="50">
        <f t="shared" si="62"/>
        <v>0</v>
      </c>
      <c r="AF49" s="48"/>
      <c r="AG49" s="121"/>
      <c r="AH49" s="45">
        <f t="shared" si="99"/>
        <v>0</v>
      </c>
      <c r="AJ49" s="21" t="s">
        <v>34</v>
      </c>
      <c r="AK49" s="16">
        <v>2240</v>
      </c>
      <c r="AL49" s="50">
        <f t="shared" si="63"/>
        <v>0</v>
      </c>
      <c r="AM49" s="48"/>
      <c r="AN49" s="121"/>
      <c r="AO49" s="45">
        <f t="shared" si="100"/>
        <v>0</v>
      </c>
      <c r="AQ49" s="21" t="s">
        <v>34</v>
      </c>
      <c r="AR49" s="16">
        <v>2240</v>
      </c>
      <c r="AS49" s="50">
        <f t="shared" si="64"/>
        <v>0</v>
      </c>
      <c r="AT49" s="121"/>
      <c r="AU49" s="121"/>
      <c r="AV49" s="45">
        <f t="shared" si="101"/>
        <v>0</v>
      </c>
      <c r="AX49" s="21" t="s">
        <v>34</v>
      </c>
      <c r="AY49" s="16">
        <v>2240</v>
      </c>
      <c r="AZ49" s="50">
        <f t="shared" si="65"/>
        <v>0</v>
      </c>
      <c r="BA49" s="48"/>
      <c r="BB49" s="48"/>
      <c r="BC49" s="45">
        <f t="shared" si="102"/>
        <v>0</v>
      </c>
      <c r="BE49" s="21" t="s">
        <v>34</v>
      </c>
      <c r="BF49" s="16">
        <v>2240</v>
      </c>
      <c r="BG49" s="50">
        <f t="shared" si="66"/>
        <v>0</v>
      </c>
      <c r="BH49" s="48"/>
      <c r="BI49" s="48"/>
      <c r="BJ49" s="45">
        <f t="shared" si="103"/>
        <v>0</v>
      </c>
      <c r="BL49" s="21" t="s">
        <v>34</v>
      </c>
      <c r="BM49" s="16">
        <v>2240</v>
      </c>
      <c r="BN49" s="50">
        <f t="shared" si="67"/>
        <v>0</v>
      </c>
      <c r="BO49" s="48"/>
      <c r="BP49" s="48"/>
      <c r="BQ49" s="45">
        <f t="shared" si="104"/>
        <v>0</v>
      </c>
      <c r="BS49" s="21" t="s">
        <v>34</v>
      </c>
      <c r="BT49" s="16">
        <v>2240</v>
      </c>
      <c r="BU49" s="50">
        <f t="shared" si="68"/>
        <v>0</v>
      </c>
      <c r="BV49" s="48"/>
      <c r="BW49" s="48"/>
      <c r="BX49" s="45">
        <f t="shared" si="105"/>
        <v>0</v>
      </c>
      <c r="BZ49" s="21" t="s">
        <v>34</v>
      </c>
      <c r="CA49" s="16">
        <v>2240</v>
      </c>
      <c r="CB49" s="50">
        <f t="shared" si="69"/>
        <v>0</v>
      </c>
      <c r="CC49" s="48"/>
      <c r="CD49" s="48"/>
      <c r="CE49" s="45">
        <f t="shared" si="106"/>
        <v>0</v>
      </c>
    </row>
    <row r="50" spans="1:83" s="112" customFormat="1" ht="15.75" customHeight="1" thickBot="1">
      <c r="A50" s="29" t="s">
        <v>50</v>
      </c>
      <c r="B50" s="30">
        <v>2270</v>
      </c>
      <c r="C50" s="47">
        <f>SUM(C51:C55)</f>
        <v>877999</v>
      </c>
      <c r="D50" s="47">
        <f>SUM(D51:D55)</f>
        <v>0</v>
      </c>
      <c r="E50" s="120">
        <f>SUM(E51:E55)</f>
        <v>1250.31</v>
      </c>
      <c r="F50" s="47">
        <f t="shared" ref="F50" si="107">C50+D50-E50</f>
        <v>876748.69</v>
      </c>
      <c r="H50" s="29" t="s">
        <v>50</v>
      </c>
      <c r="I50" s="30">
        <v>2270</v>
      </c>
      <c r="J50" s="47">
        <f>SUM(J51:J55)</f>
        <v>876748.69</v>
      </c>
      <c r="K50" s="120">
        <f>SUM(K51:K55)</f>
        <v>251</v>
      </c>
      <c r="L50" s="120">
        <f>SUM(L51:L55)</f>
        <v>195899.07</v>
      </c>
      <c r="M50" s="47">
        <f t="shared" ref="M50" si="108">J50+K50-L50</f>
        <v>681100.61999999988</v>
      </c>
      <c r="O50" s="29" t="s">
        <v>50</v>
      </c>
      <c r="P50" s="30">
        <v>2270</v>
      </c>
      <c r="Q50" s="47">
        <f>SUM(Q51:Q55)</f>
        <v>681100.62000000011</v>
      </c>
      <c r="R50" s="47">
        <f>SUM(R51:R55)</f>
        <v>0</v>
      </c>
      <c r="S50" s="120">
        <f>SUM(S51:S55)</f>
        <v>98316.15</v>
      </c>
      <c r="T50" s="47">
        <f t="shared" ref="T50" si="109">Q50+R50-S50</f>
        <v>582784.47000000009</v>
      </c>
      <c r="V50" s="29" t="s">
        <v>50</v>
      </c>
      <c r="W50" s="30">
        <v>2270</v>
      </c>
      <c r="X50" s="47">
        <f>SUM(X51:X55)</f>
        <v>582784.47000000009</v>
      </c>
      <c r="Y50" s="47">
        <f>SUM(Y51:Y55)</f>
        <v>0</v>
      </c>
      <c r="Z50" s="120">
        <f>SUM(Z51:Z55)</f>
        <v>195648.43</v>
      </c>
      <c r="AA50" s="47">
        <f t="shared" ref="AA50" si="110">X50+Y50-Z50</f>
        <v>387136.0400000001</v>
      </c>
      <c r="AC50" s="29" t="s">
        <v>50</v>
      </c>
      <c r="AD50" s="30">
        <v>2270</v>
      </c>
      <c r="AE50" s="47">
        <f>SUM(AE51:AE55)</f>
        <v>387136.04000000004</v>
      </c>
      <c r="AF50" s="47">
        <f>SUM(AF51:AF55)</f>
        <v>0</v>
      </c>
      <c r="AG50" s="120">
        <f>SUM(AG51:AG55)</f>
        <v>97502.13</v>
      </c>
      <c r="AH50" s="47">
        <f t="shared" ref="AH50" si="111">AE50+AF50-AG50</f>
        <v>289633.91000000003</v>
      </c>
      <c r="AJ50" s="29" t="s">
        <v>50</v>
      </c>
      <c r="AK50" s="30">
        <v>2270</v>
      </c>
      <c r="AL50" s="47">
        <f>SUM(AL51:AL55)</f>
        <v>289633.90999999997</v>
      </c>
      <c r="AM50" s="47">
        <f>SUM(AM51:AM55)</f>
        <v>100450</v>
      </c>
      <c r="AN50" s="120">
        <f>SUM(AN51:AN55)</f>
        <v>16377.310000000001</v>
      </c>
      <c r="AO50" s="47">
        <f t="shared" ref="AO50" si="112">AL50+AM50-AN50</f>
        <v>373706.6</v>
      </c>
      <c r="AQ50" s="29" t="s">
        <v>50</v>
      </c>
      <c r="AR50" s="30">
        <v>2270</v>
      </c>
      <c r="AS50" s="47">
        <f>SUM(AS51:AS55)</f>
        <v>373706.60000000003</v>
      </c>
      <c r="AT50" s="47">
        <f>SUM(AT51:AT55)</f>
        <v>0</v>
      </c>
      <c r="AU50" s="120">
        <f>SUM(AU51:AU55)</f>
        <v>33.6</v>
      </c>
      <c r="AV50" s="47">
        <f t="shared" ref="AV50" si="113">AS50+AT50-AU50</f>
        <v>373673.00000000006</v>
      </c>
      <c r="AX50" s="29" t="s">
        <v>50</v>
      </c>
      <c r="AY50" s="30">
        <v>2270</v>
      </c>
      <c r="AZ50" s="47">
        <f>SUM(AZ51:AZ55)</f>
        <v>373673</v>
      </c>
      <c r="BA50" s="47">
        <f>SUM(BA51:BA55)</f>
        <v>0</v>
      </c>
      <c r="BB50" s="47">
        <f>SUM(BB51:BB55)</f>
        <v>0</v>
      </c>
      <c r="BC50" s="47">
        <f t="shared" ref="BC50" si="114">AZ50+BA50-BB50</f>
        <v>373673</v>
      </c>
      <c r="BE50" s="29" t="s">
        <v>50</v>
      </c>
      <c r="BF50" s="30">
        <v>2270</v>
      </c>
      <c r="BG50" s="47">
        <f>SUM(BG51:BG55)</f>
        <v>373673</v>
      </c>
      <c r="BH50" s="47">
        <f>SUM(BH51:BH55)</f>
        <v>0</v>
      </c>
      <c r="BI50" s="47">
        <f>SUM(BI51:BI55)</f>
        <v>0</v>
      </c>
      <c r="BJ50" s="47">
        <f t="shared" ref="BJ50" si="115">BG50+BH50-BI50</f>
        <v>373673</v>
      </c>
      <c r="BL50" s="29" t="s">
        <v>50</v>
      </c>
      <c r="BM50" s="30">
        <v>2270</v>
      </c>
      <c r="BN50" s="47">
        <f>SUM(BN51:BN55)</f>
        <v>373673</v>
      </c>
      <c r="BO50" s="47">
        <f>SUM(BO51:BO55)</f>
        <v>0</v>
      </c>
      <c r="BP50" s="47">
        <f>SUM(BP51:BP55)</f>
        <v>0</v>
      </c>
      <c r="BQ50" s="47">
        <f t="shared" ref="BQ50" si="116">BN50+BO50-BP50</f>
        <v>373673</v>
      </c>
      <c r="BS50" s="29" t="s">
        <v>50</v>
      </c>
      <c r="BT50" s="30">
        <v>2270</v>
      </c>
      <c r="BU50" s="47">
        <f>SUM(BU51:BU55)</f>
        <v>373673</v>
      </c>
      <c r="BV50" s="47">
        <f>SUM(BV51:BV55)</f>
        <v>0</v>
      </c>
      <c r="BW50" s="47">
        <f>SUM(BW51:BW55)</f>
        <v>0</v>
      </c>
      <c r="BX50" s="47">
        <f t="shared" ref="BX50" si="117">BU50+BV50-BW50</f>
        <v>373673</v>
      </c>
      <c r="BZ50" s="29" t="s">
        <v>50</v>
      </c>
      <c r="CA50" s="30">
        <v>2270</v>
      </c>
      <c r="CB50" s="47">
        <f>SUM(CB51:CB55)</f>
        <v>373673</v>
      </c>
      <c r="CC50" s="47">
        <f>SUM(CC51:CC55)</f>
        <v>0</v>
      </c>
      <c r="CD50" s="47">
        <f>SUM(CD51:CD55)</f>
        <v>0</v>
      </c>
      <c r="CE50" s="47">
        <f t="shared" ref="CE50" si="118">CB50+CC50-CD50</f>
        <v>373673</v>
      </c>
    </row>
    <row r="51" spans="1:83" s="27" customFormat="1" ht="15.75" customHeight="1" thickBot="1">
      <c r="A51" s="21" t="s">
        <v>38</v>
      </c>
      <c r="B51" s="16">
        <v>2271</v>
      </c>
      <c r="C51" s="50">
        <v>742091</v>
      </c>
      <c r="D51" s="50"/>
      <c r="E51" s="119"/>
      <c r="F51" s="45">
        <f t="shared" ref="F51:F65" si="119">C51+D51-E51</f>
        <v>742091</v>
      </c>
      <c r="H51" s="21" t="s">
        <v>38</v>
      </c>
      <c r="I51" s="16">
        <v>2271</v>
      </c>
      <c r="J51" s="50">
        <f t="shared" si="59"/>
        <v>742091</v>
      </c>
      <c r="K51" s="50"/>
      <c r="L51" s="119">
        <v>178099.21</v>
      </c>
      <c r="M51" s="45">
        <f t="shared" ref="M51:M65" si="120">J51+K51-L51</f>
        <v>563991.79</v>
      </c>
      <c r="O51" s="21" t="s">
        <v>38</v>
      </c>
      <c r="P51" s="16">
        <v>2271</v>
      </c>
      <c r="Q51" s="50">
        <f t="shared" si="60"/>
        <v>563991.79</v>
      </c>
      <c r="R51" s="50"/>
      <c r="S51" s="119">
        <v>80432.460000000006</v>
      </c>
      <c r="T51" s="45">
        <f t="shared" ref="T51:T65" si="121">Q51+R51-S51</f>
        <v>483559.33</v>
      </c>
      <c r="V51" s="21" t="s">
        <v>38</v>
      </c>
      <c r="W51" s="16">
        <v>2271</v>
      </c>
      <c r="X51" s="50">
        <f t="shared" si="61"/>
        <v>483559.33</v>
      </c>
      <c r="Y51" s="50"/>
      <c r="Z51" s="119">
        <v>178099.25</v>
      </c>
      <c r="AA51" s="45">
        <f t="shared" ref="AA51:AA65" si="122">X51+Y51-Z51</f>
        <v>305460.08</v>
      </c>
      <c r="AC51" s="21" t="s">
        <v>38</v>
      </c>
      <c r="AD51" s="16">
        <v>2271</v>
      </c>
      <c r="AE51" s="50">
        <f t="shared" si="62"/>
        <v>305460.08</v>
      </c>
      <c r="AF51" s="50"/>
      <c r="AG51" s="119">
        <v>80432.460000000006</v>
      </c>
      <c r="AH51" s="45">
        <f t="shared" ref="AH51:AH65" si="123">AE51+AF51-AG51</f>
        <v>225027.62</v>
      </c>
      <c r="AJ51" s="21" t="s">
        <v>38</v>
      </c>
      <c r="AK51" s="16">
        <v>2271</v>
      </c>
      <c r="AL51" s="50">
        <f t="shared" si="63"/>
        <v>225027.62</v>
      </c>
      <c r="AM51" s="50"/>
      <c r="AN51" s="119"/>
      <c r="AO51" s="45">
        <f t="shared" ref="AO51:AO65" si="124">AL51+AM51-AN51</f>
        <v>225027.62</v>
      </c>
      <c r="AQ51" s="21" t="s">
        <v>38</v>
      </c>
      <c r="AR51" s="16">
        <v>2271</v>
      </c>
      <c r="AS51" s="50">
        <f t="shared" si="64"/>
        <v>225027.62</v>
      </c>
      <c r="AT51" s="50"/>
      <c r="AU51" s="119"/>
      <c r="AV51" s="45">
        <f t="shared" ref="AV51:AV65" si="125">AS51+AT51-AU51</f>
        <v>225027.62</v>
      </c>
      <c r="AX51" s="21" t="s">
        <v>38</v>
      </c>
      <c r="AY51" s="16">
        <v>2271</v>
      </c>
      <c r="AZ51" s="50">
        <f t="shared" si="65"/>
        <v>225027.62</v>
      </c>
      <c r="BA51" s="50"/>
      <c r="BB51" s="50"/>
      <c r="BC51" s="45">
        <f t="shared" ref="BC51:BC65" si="126">AZ51+BA51-BB51</f>
        <v>225027.62</v>
      </c>
      <c r="BE51" s="21" t="s">
        <v>38</v>
      </c>
      <c r="BF51" s="16">
        <v>2271</v>
      </c>
      <c r="BG51" s="50">
        <f t="shared" si="66"/>
        <v>225027.62</v>
      </c>
      <c r="BH51" s="50"/>
      <c r="BI51" s="50"/>
      <c r="BJ51" s="45">
        <f t="shared" ref="BJ51:BJ65" si="127">BG51+BH51-BI51</f>
        <v>225027.62</v>
      </c>
      <c r="BL51" s="21" t="s">
        <v>38</v>
      </c>
      <c r="BM51" s="16">
        <v>2271</v>
      </c>
      <c r="BN51" s="50">
        <f t="shared" si="67"/>
        <v>225027.62</v>
      </c>
      <c r="BO51" s="50"/>
      <c r="BP51" s="50"/>
      <c r="BQ51" s="45">
        <f t="shared" ref="BQ51:BQ65" si="128">BN51+BO51-BP51</f>
        <v>225027.62</v>
      </c>
      <c r="BS51" s="21" t="s">
        <v>38</v>
      </c>
      <c r="BT51" s="16">
        <v>2271</v>
      </c>
      <c r="BU51" s="50">
        <f t="shared" si="68"/>
        <v>225027.62</v>
      </c>
      <c r="BV51" s="50"/>
      <c r="BW51" s="50"/>
      <c r="BX51" s="45">
        <f t="shared" ref="BX51:BX65" si="129">BU51+BV51-BW51</f>
        <v>225027.62</v>
      </c>
      <c r="BZ51" s="21" t="s">
        <v>38</v>
      </c>
      <c r="CA51" s="16">
        <v>2271</v>
      </c>
      <c r="CB51" s="50">
        <f t="shared" si="69"/>
        <v>225027.62</v>
      </c>
      <c r="CC51" s="50"/>
      <c r="CD51" s="50"/>
      <c r="CE51" s="45">
        <f t="shared" ref="CE51:CE65" si="130">CB51+CC51-CD51</f>
        <v>225027.62</v>
      </c>
    </row>
    <row r="52" spans="1:83" s="27" customFormat="1" ht="15.75" customHeight="1" thickBot="1">
      <c r="A52" s="21" t="s">
        <v>39</v>
      </c>
      <c r="B52" s="16">
        <v>2272</v>
      </c>
      <c r="C52" s="50">
        <v>14046</v>
      </c>
      <c r="D52" s="50"/>
      <c r="E52" s="119">
        <v>1250.31</v>
      </c>
      <c r="F52" s="45">
        <f t="shared" si="119"/>
        <v>12795.69</v>
      </c>
      <c r="H52" s="21" t="s">
        <v>39</v>
      </c>
      <c r="I52" s="16">
        <v>2272</v>
      </c>
      <c r="J52" s="50">
        <f t="shared" si="59"/>
        <v>12795.69</v>
      </c>
      <c r="K52" s="50"/>
      <c r="L52" s="119">
        <v>1335.44</v>
      </c>
      <c r="M52" s="45">
        <f t="shared" si="120"/>
        <v>11460.25</v>
      </c>
      <c r="O52" s="21" t="s">
        <v>39</v>
      </c>
      <c r="P52" s="16">
        <v>2272</v>
      </c>
      <c r="Q52" s="50">
        <f t="shared" si="60"/>
        <v>11460.25</v>
      </c>
      <c r="R52" s="50"/>
      <c r="S52" s="119">
        <v>668.48</v>
      </c>
      <c r="T52" s="45">
        <f t="shared" si="121"/>
        <v>10791.77</v>
      </c>
      <c r="V52" s="21" t="s">
        <v>39</v>
      </c>
      <c r="W52" s="16">
        <v>2272</v>
      </c>
      <c r="X52" s="50">
        <f t="shared" si="61"/>
        <v>10791.77</v>
      </c>
      <c r="Y52" s="50"/>
      <c r="Z52" s="119">
        <v>1335.49</v>
      </c>
      <c r="AA52" s="45">
        <f t="shared" si="122"/>
        <v>9456.2800000000007</v>
      </c>
      <c r="AC52" s="21" t="s">
        <v>39</v>
      </c>
      <c r="AD52" s="16">
        <v>2272</v>
      </c>
      <c r="AE52" s="50">
        <f t="shared" si="62"/>
        <v>9456.2800000000007</v>
      </c>
      <c r="AF52" s="50"/>
      <c r="AG52" s="119">
        <v>668.48</v>
      </c>
      <c r="AH52" s="45">
        <f t="shared" si="123"/>
        <v>8787.8000000000011</v>
      </c>
      <c r="AJ52" s="21" t="s">
        <v>39</v>
      </c>
      <c r="AK52" s="16">
        <v>2272</v>
      </c>
      <c r="AL52" s="50">
        <f t="shared" si="63"/>
        <v>8787.8000000000011</v>
      </c>
      <c r="AM52" s="50"/>
      <c r="AN52" s="119">
        <v>1216.9000000000001</v>
      </c>
      <c r="AO52" s="45">
        <f t="shared" si="124"/>
        <v>7570.9000000000015</v>
      </c>
      <c r="AQ52" s="21" t="s">
        <v>39</v>
      </c>
      <c r="AR52" s="16">
        <v>2272</v>
      </c>
      <c r="AS52" s="50">
        <f t="shared" si="64"/>
        <v>7570.9000000000015</v>
      </c>
      <c r="AT52" s="50"/>
      <c r="AU52" s="119">
        <v>33.6</v>
      </c>
      <c r="AV52" s="45">
        <f t="shared" si="125"/>
        <v>7537.3000000000011</v>
      </c>
      <c r="AX52" s="21" t="s">
        <v>39</v>
      </c>
      <c r="AY52" s="16">
        <v>2272</v>
      </c>
      <c r="AZ52" s="50">
        <f t="shared" si="65"/>
        <v>7537.3000000000011</v>
      </c>
      <c r="BA52" s="50"/>
      <c r="BB52" s="50"/>
      <c r="BC52" s="45">
        <f t="shared" si="126"/>
        <v>7537.3000000000011</v>
      </c>
      <c r="BE52" s="21" t="s">
        <v>39</v>
      </c>
      <c r="BF52" s="16">
        <v>2272</v>
      </c>
      <c r="BG52" s="50">
        <f t="shared" si="66"/>
        <v>7537.3000000000011</v>
      </c>
      <c r="BH52" s="50"/>
      <c r="BI52" s="50"/>
      <c r="BJ52" s="45">
        <f t="shared" si="127"/>
        <v>7537.3000000000011</v>
      </c>
      <c r="BL52" s="21" t="s">
        <v>39</v>
      </c>
      <c r="BM52" s="16">
        <v>2272</v>
      </c>
      <c r="BN52" s="50">
        <f t="shared" si="67"/>
        <v>7537.3000000000011</v>
      </c>
      <c r="BO52" s="50"/>
      <c r="BP52" s="50"/>
      <c r="BQ52" s="45">
        <f t="shared" si="128"/>
        <v>7537.3000000000011</v>
      </c>
      <c r="BS52" s="21" t="s">
        <v>39</v>
      </c>
      <c r="BT52" s="16">
        <v>2272</v>
      </c>
      <c r="BU52" s="50">
        <f t="shared" si="68"/>
        <v>7537.3000000000011</v>
      </c>
      <c r="BV52" s="50"/>
      <c r="BW52" s="50"/>
      <c r="BX52" s="45">
        <f t="shared" si="129"/>
        <v>7537.3000000000011</v>
      </c>
      <c r="BZ52" s="21" t="s">
        <v>39</v>
      </c>
      <c r="CA52" s="16">
        <v>2272</v>
      </c>
      <c r="CB52" s="50">
        <f t="shared" si="69"/>
        <v>7537.3000000000011</v>
      </c>
      <c r="CC52" s="50"/>
      <c r="CD52" s="50"/>
      <c r="CE52" s="45">
        <f t="shared" si="130"/>
        <v>7537.3000000000011</v>
      </c>
    </row>
    <row r="53" spans="1:83" s="27" customFormat="1" ht="15.75" customHeight="1" thickBot="1">
      <c r="A53" s="21" t="s">
        <v>40</v>
      </c>
      <c r="B53" s="16">
        <v>2273</v>
      </c>
      <c r="C53" s="50">
        <v>110307</v>
      </c>
      <c r="D53" s="50"/>
      <c r="E53" s="119"/>
      <c r="F53" s="45">
        <f t="shared" si="119"/>
        <v>110307</v>
      </c>
      <c r="H53" s="21" t="s">
        <v>40</v>
      </c>
      <c r="I53" s="16">
        <v>2273</v>
      </c>
      <c r="J53" s="50">
        <f t="shared" si="59"/>
        <v>110307</v>
      </c>
      <c r="K53" s="50"/>
      <c r="L53" s="119">
        <v>16213.69</v>
      </c>
      <c r="M53" s="45">
        <f t="shared" si="120"/>
        <v>94093.31</v>
      </c>
      <c r="O53" s="21" t="s">
        <v>40</v>
      </c>
      <c r="P53" s="16">
        <v>2273</v>
      </c>
      <c r="Q53" s="50">
        <f t="shared" si="60"/>
        <v>94093.31</v>
      </c>
      <c r="R53" s="50"/>
      <c r="S53" s="119">
        <v>15541.81</v>
      </c>
      <c r="T53" s="45">
        <f t="shared" si="121"/>
        <v>78551.5</v>
      </c>
      <c r="V53" s="21" t="s">
        <v>40</v>
      </c>
      <c r="W53" s="16">
        <v>2273</v>
      </c>
      <c r="X53" s="50">
        <f t="shared" si="61"/>
        <v>78551.5</v>
      </c>
      <c r="Y53" s="50"/>
      <c r="Z53" s="119">
        <v>16213.69</v>
      </c>
      <c r="AA53" s="45">
        <f t="shared" si="122"/>
        <v>62337.81</v>
      </c>
      <c r="AC53" s="21" t="s">
        <v>40</v>
      </c>
      <c r="AD53" s="16">
        <v>2273</v>
      </c>
      <c r="AE53" s="50">
        <f t="shared" si="62"/>
        <v>62337.81</v>
      </c>
      <c r="AF53" s="50"/>
      <c r="AG53" s="119">
        <v>15541.81</v>
      </c>
      <c r="AH53" s="45">
        <f t="shared" si="123"/>
        <v>46796</v>
      </c>
      <c r="AJ53" s="21" t="s">
        <v>40</v>
      </c>
      <c r="AK53" s="16">
        <v>2273</v>
      </c>
      <c r="AL53" s="50">
        <f t="shared" si="63"/>
        <v>46796</v>
      </c>
      <c r="AM53" s="50">
        <v>100450</v>
      </c>
      <c r="AN53" s="119">
        <v>14796.87</v>
      </c>
      <c r="AO53" s="45">
        <f t="shared" si="124"/>
        <v>132449.13</v>
      </c>
      <c r="AQ53" s="21" t="s">
        <v>40</v>
      </c>
      <c r="AR53" s="16">
        <v>2273</v>
      </c>
      <c r="AS53" s="50">
        <f t="shared" si="64"/>
        <v>132449.13</v>
      </c>
      <c r="AT53" s="50"/>
      <c r="AU53" s="119"/>
      <c r="AV53" s="45">
        <f t="shared" si="125"/>
        <v>132449.13</v>
      </c>
      <c r="AX53" s="21" t="s">
        <v>40</v>
      </c>
      <c r="AY53" s="16">
        <v>2273</v>
      </c>
      <c r="AZ53" s="50">
        <f t="shared" si="65"/>
        <v>132449.13</v>
      </c>
      <c r="BA53" s="50"/>
      <c r="BB53" s="50"/>
      <c r="BC53" s="45">
        <f t="shared" si="126"/>
        <v>132449.13</v>
      </c>
      <c r="BE53" s="21" t="s">
        <v>40</v>
      </c>
      <c r="BF53" s="16">
        <v>2273</v>
      </c>
      <c r="BG53" s="50">
        <f t="shared" si="66"/>
        <v>132449.13</v>
      </c>
      <c r="BH53" s="50"/>
      <c r="BI53" s="50"/>
      <c r="BJ53" s="45">
        <f t="shared" si="127"/>
        <v>132449.13</v>
      </c>
      <c r="BL53" s="21" t="s">
        <v>40</v>
      </c>
      <c r="BM53" s="16">
        <v>2273</v>
      </c>
      <c r="BN53" s="50">
        <f t="shared" si="67"/>
        <v>132449.13</v>
      </c>
      <c r="BO53" s="50"/>
      <c r="BP53" s="50"/>
      <c r="BQ53" s="45">
        <f t="shared" si="128"/>
        <v>132449.13</v>
      </c>
      <c r="BS53" s="21" t="s">
        <v>40</v>
      </c>
      <c r="BT53" s="16">
        <v>2273</v>
      </c>
      <c r="BU53" s="50">
        <f t="shared" si="68"/>
        <v>132449.13</v>
      </c>
      <c r="BV53" s="50"/>
      <c r="BW53" s="50"/>
      <c r="BX53" s="45">
        <f t="shared" si="129"/>
        <v>132449.13</v>
      </c>
      <c r="BZ53" s="21" t="s">
        <v>40</v>
      </c>
      <c r="CA53" s="16">
        <v>2273</v>
      </c>
      <c r="CB53" s="50">
        <f t="shared" si="69"/>
        <v>132449.13</v>
      </c>
      <c r="CC53" s="50"/>
      <c r="CD53" s="50"/>
      <c r="CE53" s="45">
        <f t="shared" si="130"/>
        <v>132449.13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19"/>
        <v>0</v>
      </c>
      <c r="H54" s="21" t="s">
        <v>42</v>
      </c>
      <c r="I54" s="16">
        <v>2274</v>
      </c>
      <c r="J54" s="50">
        <f t="shared" si="59"/>
        <v>0</v>
      </c>
      <c r="K54" s="50"/>
      <c r="L54" s="119"/>
      <c r="M54" s="45">
        <f t="shared" si="120"/>
        <v>0</v>
      </c>
      <c r="O54" s="21" t="s">
        <v>42</v>
      </c>
      <c r="P54" s="16">
        <v>2274</v>
      </c>
      <c r="Q54" s="50">
        <f t="shared" si="60"/>
        <v>0</v>
      </c>
      <c r="R54" s="50"/>
      <c r="S54" s="119"/>
      <c r="T54" s="45">
        <f t="shared" si="121"/>
        <v>0</v>
      </c>
      <c r="V54" s="21" t="s">
        <v>42</v>
      </c>
      <c r="W54" s="16">
        <v>2274</v>
      </c>
      <c r="X54" s="50">
        <f t="shared" si="61"/>
        <v>0</v>
      </c>
      <c r="Y54" s="50"/>
      <c r="Z54" s="119"/>
      <c r="AA54" s="45">
        <f t="shared" si="122"/>
        <v>0</v>
      </c>
      <c r="AC54" s="21" t="s">
        <v>42</v>
      </c>
      <c r="AD54" s="16">
        <v>2274</v>
      </c>
      <c r="AE54" s="50">
        <f t="shared" si="62"/>
        <v>0</v>
      </c>
      <c r="AF54" s="50"/>
      <c r="AG54" s="119"/>
      <c r="AH54" s="45">
        <f t="shared" si="123"/>
        <v>0</v>
      </c>
      <c r="AJ54" s="21" t="s">
        <v>42</v>
      </c>
      <c r="AK54" s="16">
        <v>2274</v>
      </c>
      <c r="AL54" s="50">
        <f t="shared" si="63"/>
        <v>0</v>
      </c>
      <c r="AM54" s="50"/>
      <c r="AN54" s="119"/>
      <c r="AO54" s="45">
        <f t="shared" si="124"/>
        <v>0</v>
      </c>
      <c r="AQ54" s="21" t="s">
        <v>42</v>
      </c>
      <c r="AR54" s="16">
        <v>2274</v>
      </c>
      <c r="AS54" s="50">
        <f t="shared" si="64"/>
        <v>0</v>
      </c>
      <c r="AT54" s="50"/>
      <c r="AU54" s="119"/>
      <c r="AV54" s="45">
        <f t="shared" si="125"/>
        <v>0</v>
      </c>
      <c r="AX54" s="21" t="s">
        <v>42</v>
      </c>
      <c r="AY54" s="16">
        <v>2274</v>
      </c>
      <c r="AZ54" s="50">
        <f t="shared" si="65"/>
        <v>0</v>
      </c>
      <c r="BA54" s="50"/>
      <c r="BB54" s="50"/>
      <c r="BC54" s="45">
        <f t="shared" si="126"/>
        <v>0</v>
      </c>
      <c r="BE54" s="21" t="s">
        <v>42</v>
      </c>
      <c r="BF54" s="16">
        <v>2274</v>
      </c>
      <c r="BG54" s="50">
        <f t="shared" si="66"/>
        <v>0</v>
      </c>
      <c r="BH54" s="50"/>
      <c r="BI54" s="50"/>
      <c r="BJ54" s="45">
        <f t="shared" si="127"/>
        <v>0</v>
      </c>
      <c r="BL54" s="21" t="s">
        <v>42</v>
      </c>
      <c r="BM54" s="16">
        <v>2274</v>
      </c>
      <c r="BN54" s="50">
        <f t="shared" si="67"/>
        <v>0</v>
      </c>
      <c r="BO54" s="50"/>
      <c r="BP54" s="50"/>
      <c r="BQ54" s="45">
        <f t="shared" si="128"/>
        <v>0</v>
      </c>
      <c r="BS54" s="21" t="s">
        <v>42</v>
      </c>
      <c r="BT54" s="16">
        <v>2274</v>
      </c>
      <c r="BU54" s="50">
        <f t="shared" si="68"/>
        <v>0</v>
      </c>
      <c r="BV54" s="50"/>
      <c r="BW54" s="50"/>
      <c r="BX54" s="45">
        <f t="shared" si="129"/>
        <v>0</v>
      </c>
      <c r="BZ54" s="21" t="s">
        <v>42</v>
      </c>
      <c r="CA54" s="16">
        <v>2274</v>
      </c>
      <c r="CB54" s="50">
        <f t="shared" si="69"/>
        <v>0</v>
      </c>
      <c r="CC54" s="50"/>
      <c r="CD54" s="50"/>
      <c r="CE54" s="45">
        <f t="shared" si="130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11555</v>
      </c>
      <c r="D55" s="49"/>
      <c r="E55" s="119"/>
      <c r="F55" s="45">
        <f>C55+D55-E55</f>
        <v>11555</v>
      </c>
      <c r="H55" s="21" t="s">
        <v>36</v>
      </c>
      <c r="I55" s="16">
        <v>2275</v>
      </c>
      <c r="J55" s="50">
        <f>F55</f>
        <v>11555</v>
      </c>
      <c r="K55" s="121">
        <v>251</v>
      </c>
      <c r="L55" s="119">
        <v>250.73</v>
      </c>
      <c r="M55" s="45">
        <f>J55+K55-L55</f>
        <v>11555.27</v>
      </c>
      <c r="O55" s="21" t="s">
        <v>36</v>
      </c>
      <c r="P55" s="16">
        <v>2275</v>
      </c>
      <c r="Q55" s="50">
        <f>M55</f>
        <v>11555.27</v>
      </c>
      <c r="R55" s="49"/>
      <c r="S55" s="119">
        <v>1673.4</v>
      </c>
      <c r="T55" s="45">
        <f>Q55+R55-S55</f>
        <v>9881.8700000000008</v>
      </c>
      <c r="V55" s="21" t="s">
        <v>36</v>
      </c>
      <c r="W55" s="16">
        <v>2275</v>
      </c>
      <c r="X55" s="50">
        <f>T55</f>
        <v>9881.8700000000008</v>
      </c>
      <c r="Y55" s="49"/>
      <c r="Z55" s="119"/>
      <c r="AA55" s="45">
        <f>X55+Y55-Z55</f>
        <v>9881.8700000000008</v>
      </c>
      <c r="AC55" s="21" t="s">
        <v>36</v>
      </c>
      <c r="AD55" s="16">
        <v>2275</v>
      </c>
      <c r="AE55" s="50">
        <f>AA55</f>
        <v>9881.8700000000008</v>
      </c>
      <c r="AF55" s="49"/>
      <c r="AG55" s="119">
        <v>859.38</v>
      </c>
      <c r="AH55" s="45">
        <f>AE55+AF55-AG55</f>
        <v>9022.4900000000016</v>
      </c>
      <c r="AJ55" s="21" t="s">
        <v>36</v>
      </c>
      <c r="AK55" s="16">
        <v>2275</v>
      </c>
      <c r="AL55" s="50">
        <f>AH55</f>
        <v>9022.4900000000016</v>
      </c>
      <c r="AM55" s="49"/>
      <c r="AN55" s="119">
        <v>363.54</v>
      </c>
      <c r="AO55" s="45">
        <f>AL55+AM55-AN55</f>
        <v>8658.9500000000007</v>
      </c>
      <c r="AQ55" s="21" t="s">
        <v>36</v>
      </c>
      <c r="AR55" s="16">
        <v>2275</v>
      </c>
      <c r="AS55" s="50">
        <f>AO55</f>
        <v>8658.9500000000007</v>
      </c>
      <c r="AT55" s="49"/>
      <c r="AU55" s="119"/>
      <c r="AV55" s="45">
        <f>AS55+AT55-AU55</f>
        <v>8658.9500000000007</v>
      </c>
      <c r="AX55" s="21" t="s">
        <v>36</v>
      </c>
      <c r="AY55" s="16">
        <v>2275</v>
      </c>
      <c r="AZ55" s="50">
        <f>AV55</f>
        <v>8658.9500000000007</v>
      </c>
      <c r="BA55" s="49"/>
      <c r="BB55" s="49"/>
      <c r="BC55" s="45">
        <f>AZ55+BA55-BB55</f>
        <v>8658.9500000000007</v>
      </c>
      <c r="BE55" s="21" t="s">
        <v>36</v>
      </c>
      <c r="BF55" s="16">
        <v>2275</v>
      </c>
      <c r="BG55" s="50">
        <f>BC55</f>
        <v>8658.9500000000007</v>
      </c>
      <c r="BH55" s="49"/>
      <c r="BI55" s="49"/>
      <c r="BJ55" s="45">
        <f>BG55+BH55-BI55</f>
        <v>8658.9500000000007</v>
      </c>
      <c r="BL55" s="21" t="s">
        <v>36</v>
      </c>
      <c r="BM55" s="16">
        <v>2275</v>
      </c>
      <c r="BN55" s="50">
        <f>BJ55</f>
        <v>8658.9500000000007</v>
      </c>
      <c r="BO55" s="49"/>
      <c r="BP55" s="49"/>
      <c r="BQ55" s="45">
        <f>BN55+BO55-BP55</f>
        <v>8658.9500000000007</v>
      </c>
      <c r="BS55" s="21" t="s">
        <v>36</v>
      </c>
      <c r="BT55" s="16">
        <v>2275</v>
      </c>
      <c r="BU55" s="50">
        <f>BQ55</f>
        <v>8658.9500000000007</v>
      </c>
      <c r="BV55" s="49"/>
      <c r="BW55" s="49"/>
      <c r="BX55" s="45">
        <f>BU55+BV55-BW55</f>
        <v>8658.9500000000007</v>
      </c>
      <c r="BZ55" s="21" t="s">
        <v>36</v>
      </c>
      <c r="CA55" s="16">
        <v>2275</v>
      </c>
      <c r="CB55" s="50">
        <f>BX55</f>
        <v>8658.9500000000007</v>
      </c>
      <c r="CC55" s="49"/>
      <c r="CD55" s="49"/>
      <c r="CE55" s="45">
        <f>CB55+CC55-CD55</f>
        <v>8658.9500000000007</v>
      </c>
    </row>
    <row r="56" spans="1:83" s="108" customFormat="1" ht="15.75" customHeight="1" thickBot="1">
      <c r="A56" s="109" t="s">
        <v>44</v>
      </c>
      <c r="B56" s="110">
        <v>2700</v>
      </c>
      <c r="C56" s="111">
        <f>C57</f>
        <v>594</v>
      </c>
      <c r="D56" s="111">
        <f t="shared" ref="D56:E56" si="131">D57</f>
        <v>0</v>
      </c>
      <c r="E56" s="111">
        <f t="shared" si="131"/>
        <v>0</v>
      </c>
      <c r="F56" s="107">
        <f>C56+D56-E56</f>
        <v>594</v>
      </c>
      <c r="H56" s="109" t="s">
        <v>44</v>
      </c>
      <c r="I56" s="110">
        <v>2700</v>
      </c>
      <c r="J56" s="111">
        <f>J57</f>
        <v>594</v>
      </c>
      <c r="K56" s="111">
        <f t="shared" ref="K56:L56" si="132">K57</f>
        <v>0</v>
      </c>
      <c r="L56" s="111">
        <f t="shared" si="132"/>
        <v>0</v>
      </c>
      <c r="M56" s="107">
        <f>J56+K56-L56</f>
        <v>594</v>
      </c>
      <c r="O56" s="109" t="s">
        <v>44</v>
      </c>
      <c r="P56" s="110">
        <v>2700</v>
      </c>
      <c r="Q56" s="111">
        <f>Q57</f>
        <v>594</v>
      </c>
      <c r="R56" s="111">
        <f t="shared" ref="R56:S56" si="133">R57</f>
        <v>0</v>
      </c>
      <c r="S56" s="111">
        <f t="shared" si="133"/>
        <v>0</v>
      </c>
      <c r="T56" s="107">
        <f>Q56+R56-S56</f>
        <v>594</v>
      </c>
      <c r="V56" s="109" t="s">
        <v>44</v>
      </c>
      <c r="W56" s="110">
        <v>2700</v>
      </c>
      <c r="X56" s="111">
        <f>X57</f>
        <v>594</v>
      </c>
      <c r="Y56" s="111">
        <f t="shared" ref="Y56:Z56" si="134">Y57</f>
        <v>0</v>
      </c>
      <c r="Z56" s="111">
        <f t="shared" si="134"/>
        <v>0</v>
      </c>
      <c r="AA56" s="107">
        <f>X56+Y56-Z56</f>
        <v>594</v>
      </c>
      <c r="AC56" s="109" t="s">
        <v>44</v>
      </c>
      <c r="AD56" s="110">
        <v>2700</v>
      </c>
      <c r="AE56" s="111">
        <f>AE57</f>
        <v>594</v>
      </c>
      <c r="AF56" s="111">
        <f t="shared" ref="AF56:AG56" si="135">AF57</f>
        <v>0</v>
      </c>
      <c r="AG56" s="111">
        <f t="shared" si="135"/>
        <v>0</v>
      </c>
      <c r="AH56" s="107">
        <f>AE56+AF56-AG56</f>
        <v>594</v>
      </c>
      <c r="AJ56" s="109" t="s">
        <v>44</v>
      </c>
      <c r="AK56" s="110">
        <v>2700</v>
      </c>
      <c r="AL56" s="111">
        <f>AL57</f>
        <v>594</v>
      </c>
      <c r="AM56" s="111">
        <f t="shared" ref="AM56:AN56" si="136">AM57</f>
        <v>0</v>
      </c>
      <c r="AN56" s="111">
        <f t="shared" si="136"/>
        <v>0</v>
      </c>
      <c r="AO56" s="107">
        <f>AL56+AM56-AN56</f>
        <v>594</v>
      </c>
      <c r="AQ56" s="109" t="s">
        <v>44</v>
      </c>
      <c r="AR56" s="110">
        <v>2700</v>
      </c>
      <c r="AS56" s="111">
        <f>AS57</f>
        <v>594</v>
      </c>
      <c r="AT56" s="111">
        <f t="shared" ref="AT56:AU56" si="137">AT57</f>
        <v>0</v>
      </c>
      <c r="AU56" s="111">
        <f t="shared" si="137"/>
        <v>0</v>
      </c>
      <c r="AV56" s="107">
        <f>AS56+AT56-AU56</f>
        <v>594</v>
      </c>
      <c r="AX56" s="109" t="s">
        <v>44</v>
      </c>
      <c r="AY56" s="110">
        <v>2700</v>
      </c>
      <c r="AZ56" s="111">
        <f>AZ57</f>
        <v>594</v>
      </c>
      <c r="BA56" s="111">
        <f t="shared" ref="BA56:BB56" si="138">BA57</f>
        <v>0</v>
      </c>
      <c r="BB56" s="111">
        <f t="shared" si="138"/>
        <v>0</v>
      </c>
      <c r="BC56" s="107">
        <f>AZ56+BA56-BB56</f>
        <v>594</v>
      </c>
      <c r="BE56" s="109" t="s">
        <v>44</v>
      </c>
      <c r="BF56" s="110">
        <v>2700</v>
      </c>
      <c r="BG56" s="111">
        <f>BG57</f>
        <v>594</v>
      </c>
      <c r="BH56" s="111">
        <f t="shared" ref="BH56:BI56" si="139">BH57</f>
        <v>0</v>
      </c>
      <c r="BI56" s="111">
        <f t="shared" si="139"/>
        <v>0</v>
      </c>
      <c r="BJ56" s="107">
        <f>BG56+BH56-BI56</f>
        <v>594</v>
      </c>
      <c r="BL56" s="109" t="s">
        <v>44</v>
      </c>
      <c r="BM56" s="110">
        <v>2700</v>
      </c>
      <c r="BN56" s="111">
        <f>BN57</f>
        <v>594</v>
      </c>
      <c r="BO56" s="111">
        <f t="shared" ref="BO56:BP56" si="140">BO57</f>
        <v>0</v>
      </c>
      <c r="BP56" s="111">
        <f t="shared" si="140"/>
        <v>0</v>
      </c>
      <c r="BQ56" s="107">
        <f>BN56+BO56-BP56</f>
        <v>594</v>
      </c>
      <c r="BS56" s="109" t="s">
        <v>44</v>
      </c>
      <c r="BT56" s="110">
        <v>2700</v>
      </c>
      <c r="BU56" s="111">
        <f>BU57</f>
        <v>594</v>
      </c>
      <c r="BV56" s="111">
        <f t="shared" ref="BV56:BW56" si="141">BV57</f>
        <v>0</v>
      </c>
      <c r="BW56" s="111">
        <f t="shared" si="141"/>
        <v>0</v>
      </c>
      <c r="BX56" s="107">
        <f>BU56+BV56-BW56</f>
        <v>594</v>
      </c>
      <c r="BZ56" s="109" t="s">
        <v>44</v>
      </c>
      <c r="CA56" s="110">
        <v>2700</v>
      </c>
      <c r="CB56" s="111">
        <f>CB57</f>
        <v>594</v>
      </c>
      <c r="CC56" s="111">
        <f t="shared" ref="CC56:CD56" si="142">CC57</f>
        <v>0</v>
      </c>
      <c r="CD56" s="111">
        <f t="shared" si="142"/>
        <v>0</v>
      </c>
      <c r="CE56" s="107">
        <f>CB56+CC56-CD56</f>
        <v>594</v>
      </c>
    </row>
    <row r="57" spans="1:83" s="27" customFormat="1" ht="15.75" customHeight="1" thickBot="1">
      <c r="A57" s="21" t="s">
        <v>46</v>
      </c>
      <c r="B57" s="16">
        <v>2730</v>
      </c>
      <c r="C57" s="50">
        <v>594</v>
      </c>
      <c r="D57" s="50"/>
      <c r="E57" s="50"/>
      <c r="F57" s="45">
        <f t="shared" si="119"/>
        <v>594</v>
      </c>
      <c r="H57" s="21" t="s">
        <v>46</v>
      </c>
      <c r="I57" s="16">
        <v>2730</v>
      </c>
      <c r="J57" s="50">
        <f t="shared" si="59"/>
        <v>594</v>
      </c>
      <c r="K57" s="50"/>
      <c r="L57" s="50"/>
      <c r="M57" s="45">
        <f t="shared" si="120"/>
        <v>594</v>
      </c>
      <c r="O57" s="21" t="s">
        <v>46</v>
      </c>
      <c r="P57" s="16">
        <v>2730</v>
      </c>
      <c r="Q57" s="50">
        <f t="shared" si="60"/>
        <v>594</v>
      </c>
      <c r="R57" s="50"/>
      <c r="S57" s="50"/>
      <c r="T57" s="45">
        <f t="shared" si="121"/>
        <v>594</v>
      </c>
      <c r="V57" s="21" t="s">
        <v>46</v>
      </c>
      <c r="W57" s="16">
        <v>2730</v>
      </c>
      <c r="X57" s="50">
        <f t="shared" si="61"/>
        <v>594</v>
      </c>
      <c r="Y57" s="50"/>
      <c r="Z57" s="50"/>
      <c r="AA57" s="45">
        <f t="shared" si="122"/>
        <v>594</v>
      </c>
      <c r="AC57" s="21" t="s">
        <v>46</v>
      </c>
      <c r="AD57" s="16">
        <v>2730</v>
      </c>
      <c r="AE57" s="50">
        <f t="shared" si="62"/>
        <v>594</v>
      </c>
      <c r="AF57" s="50"/>
      <c r="AG57" s="50"/>
      <c r="AH57" s="45">
        <f t="shared" si="123"/>
        <v>594</v>
      </c>
      <c r="AJ57" s="21" t="s">
        <v>46</v>
      </c>
      <c r="AK57" s="16">
        <v>2730</v>
      </c>
      <c r="AL57" s="50">
        <f t="shared" si="63"/>
        <v>594</v>
      </c>
      <c r="AM57" s="50"/>
      <c r="AN57" s="50"/>
      <c r="AO57" s="45">
        <f t="shared" si="124"/>
        <v>594</v>
      </c>
      <c r="AQ57" s="21" t="s">
        <v>46</v>
      </c>
      <c r="AR57" s="16">
        <v>2730</v>
      </c>
      <c r="AS57" s="50">
        <f t="shared" si="64"/>
        <v>594</v>
      </c>
      <c r="AT57" s="50"/>
      <c r="AU57" s="50"/>
      <c r="AV57" s="45">
        <f t="shared" si="125"/>
        <v>594</v>
      </c>
      <c r="AX57" s="21" t="s">
        <v>46</v>
      </c>
      <c r="AY57" s="16">
        <v>2730</v>
      </c>
      <c r="AZ57" s="50">
        <f t="shared" si="65"/>
        <v>594</v>
      </c>
      <c r="BA57" s="50"/>
      <c r="BB57" s="50"/>
      <c r="BC57" s="45">
        <f t="shared" si="126"/>
        <v>594</v>
      </c>
      <c r="BE57" s="21" t="s">
        <v>46</v>
      </c>
      <c r="BF57" s="16">
        <v>2730</v>
      </c>
      <c r="BG57" s="50">
        <f t="shared" si="66"/>
        <v>594</v>
      </c>
      <c r="BH57" s="50"/>
      <c r="BI57" s="50"/>
      <c r="BJ57" s="45">
        <f t="shared" si="127"/>
        <v>594</v>
      </c>
      <c r="BL57" s="21" t="s">
        <v>46</v>
      </c>
      <c r="BM57" s="16">
        <v>2730</v>
      </c>
      <c r="BN57" s="50">
        <f t="shared" si="67"/>
        <v>594</v>
      </c>
      <c r="BO57" s="50"/>
      <c r="BP57" s="50"/>
      <c r="BQ57" s="45">
        <f t="shared" si="128"/>
        <v>594</v>
      </c>
      <c r="BS57" s="21" t="s">
        <v>46</v>
      </c>
      <c r="BT57" s="16">
        <v>2730</v>
      </c>
      <c r="BU57" s="50">
        <f t="shared" si="68"/>
        <v>594</v>
      </c>
      <c r="BV57" s="50"/>
      <c r="BW57" s="50"/>
      <c r="BX57" s="45">
        <f t="shared" si="129"/>
        <v>594</v>
      </c>
      <c r="BZ57" s="21" t="s">
        <v>46</v>
      </c>
      <c r="CA57" s="16">
        <v>2730</v>
      </c>
      <c r="CB57" s="50">
        <f t="shared" si="69"/>
        <v>594</v>
      </c>
      <c r="CC57" s="50"/>
      <c r="CD57" s="50"/>
      <c r="CE57" s="45">
        <f t="shared" si="130"/>
        <v>594</v>
      </c>
    </row>
    <row r="58" spans="1:83" s="96" customFormat="1" ht="15.75" customHeight="1" thickBot="1">
      <c r="A58" s="97" t="s">
        <v>48</v>
      </c>
      <c r="B58" s="98">
        <v>3000</v>
      </c>
      <c r="C58" s="99">
        <f>C59</f>
        <v>0</v>
      </c>
      <c r="D58" s="99">
        <f t="shared" ref="D58:F58" si="143">D59</f>
        <v>0</v>
      </c>
      <c r="E58" s="99">
        <f t="shared" si="143"/>
        <v>0</v>
      </c>
      <c r="F58" s="99">
        <f t="shared" si="143"/>
        <v>0</v>
      </c>
      <c r="H58" s="97" t="s">
        <v>48</v>
      </c>
      <c r="I58" s="98">
        <v>3000</v>
      </c>
      <c r="J58" s="99">
        <f>J59</f>
        <v>0</v>
      </c>
      <c r="K58" s="99">
        <f t="shared" ref="K58:M58" si="144">K59</f>
        <v>0</v>
      </c>
      <c r="L58" s="99">
        <f t="shared" si="144"/>
        <v>0</v>
      </c>
      <c r="M58" s="99">
        <f t="shared" si="144"/>
        <v>0</v>
      </c>
      <c r="O58" s="97" t="s">
        <v>48</v>
      </c>
      <c r="P58" s="98">
        <v>3000</v>
      </c>
      <c r="Q58" s="99">
        <f>Q59</f>
        <v>0</v>
      </c>
      <c r="R58" s="99">
        <f t="shared" ref="R58:T58" si="145">R59</f>
        <v>0</v>
      </c>
      <c r="S58" s="99">
        <f t="shared" si="145"/>
        <v>0</v>
      </c>
      <c r="T58" s="99">
        <f t="shared" si="145"/>
        <v>0</v>
      </c>
      <c r="V58" s="97" t="s">
        <v>48</v>
      </c>
      <c r="W58" s="98">
        <v>3000</v>
      </c>
      <c r="X58" s="99">
        <f>X59</f>
        <v>0</v>
      </c>
      <c r="Y58" s="99">
        <f t="shared" ref="Y58:AA58" si="146">Y59</f>
        <v>0</v>
      </c>
      <c r="Z58" s="99">
        <f t="shared" si="146"/>
        <v>0</v>
      </c>
      <c r="AA58" s="99">
        <f t="shared" si="146"/>
        <v>0</v>
      </c>
      <c r="AC58" s="97" t="s">
        <v>48</v>
      </c>
      <c r="AD58" s="98">
        <v>3000</v>
      </c>
      <c r="AE58" s="99">
        <f>AE59</f>
        <v>0</v>
      </c>
      <c r="AF58" s="99">
        <f t="shared" ref="AF58:AH58" si="147">AF59</f>
        <v>0</v>
      </c>
      <c r="AG58" s="99">
        <f t="shared" si="147"/>
        <v>0</v>
      </c>
      <c r="AH58" s="99">
        <f t="shared" si="147"/>
        <v>0</v>
      </c>
      <c r="AJ58" s="97" t="s">
        <v>48</v>
      </c>
      <c r="AK58" s="98">
        <v>3000</v>
      </c>
      <c r="AL58" s="99">
        <f>AL59</f>
        <v>0</v>
      </c>
      <c r="AM58" s="99">
        <f t="shared" ref="AM58:AO58" si="148">AM59</f>
        <v>0</v>
      </c>
      <c r="AN58" s="99">
        <f t="shared" si="148"/>
        <v>0</v>
      </c>
      <c r="AO58" s="99">
        <f t="shared" si="148"/>
        <v>0</v>
      </c>
      <c r="AQ58" s="97" t="s">
        <v>48</v>
      </c>
      <c r="AR58" s="98">
        <v>3000</v>
      </c>
      <c r="AS58" s="99">
        <f>AS59</f>
        <v>0</v>
      </c>
      <c r="AT58" s="99">
        <f t="shared" ref="AT58:AV58" si="149">AT59</f>
        <v>0</v>
      </c>
      <c r="AU58" s="99">
        <f t="shared" si="149"/>
        <v>0</v>
      </c>
      <c r="AV58" s="99">
        <f t="shared" si="149"/>
        <v>0</v>
      </c>
      <c r="AX58" s="97" t="s">
        <v>48</v>
      </c>
      <c r="AY58" s="98">
        <v>3000</v>
      </c>
      <c r="AZ58" s="99">
        <f>AZ59</f>
        <v>0</v>
      </c>
      <c r="BA58" s="99">
        <f t="shared" ref="BA58:BC58" si="150">BA59</f>
        <v>0</v>
      </c>
      <c r="BB58" s="99">
        <f t="shared" si="150"/>
        <v>0</v>
      </c>
      <c r="BC58" s="99">
        <f t="shared" si="150"/>
        <v>0</v>
      </c>
      <c r="BE58" s="97" t="s">
        <v>48</v>
      </c>
      <c r="BF58" s="98">
        <v>3000</v>
      </c>
      <c r="BG58" s="99">
        <f>BG59</f>
        <v>0</v>
      </c>
      <c r="BH58" s="99">
        <f t="shared" ref="BH58:BJ58" si="151">BH59</f>
        <v>0</v>
      </c>
      <c r="BI58" s="99">
        <f t="shared" si="151"/>
        <v>0</v>
      </c>
      <c r="BJ58" s="99">
        <f t="shared" si="151"/>
        <v>0</v>
      </c>
      <c r="BL58" s="97" t="s">
        <v>48</v>
      </c>
      <c r="BM58" s="98">
        <v>3000</v>
      </c>
      <c r="BN58" s="99">
        <f>BN59</f>
        <v>0</v>
      </c>
      <c r="BO58" s="99">
        <f t="shared" ref="BO58:BQ58" si="152">BO59</f>
        <v>0</v>
      </c>
      <c r="BP58" s="99">
        <f t="shared" si="152"/>
        <v>0</v>
      </c>
      <c r="BQ58" s="99">
        <f t="shared" si="152"/>
        <v>0</v>
      </c>
      <c r="BS58" s="97" t="s">
        <v>48</v>
      </c>
      <c r="BT58" s="98">
        <v>3000</v>
      </c>
      <c r="BU58" s="99">
        <f>BU59</f>
        <v>0</v>
      </c>
      <c r="BV58" s="99">
        <f t="shared" ref="BV58:BX58" si="153">BV59</f>
        <v>0</v>
      </c>
      <c r="BW58" s="99">
        <f t="shared" si="153"/>
        <v>0</v>
      </c>
      <c r="BX58" s="99">
        <f t="shared" si="153"/>
        <v>0</v>
      </c>
      <c r="BZ58" s="97" t="s">
        <v>48</v>
      </c>
      <c r="CA58" s="98">
        <v>3000</v>
      </c>
      <c r="CB58" s="99">
        <f>CB59</f>
        <v>0</v>
      </c>
      <c r="CC58" s="99">
        <f t="shared" ref="CC58:CE58" si="154">CC59</f>
        <v>0</v>
      </c>
      <c r="CD58" s="99">
        <f t="shared" si="154"/>
        <v>0</v>
      </c>
      <c r="CE58" s="99">
        <f t="shared" si="154"/>
        <v>0</v>
      </c>
    </row>
    <row r="59" spans="1:83" s="112" customFormat="1" ht="15.75" customHeight="1" thickBot="1">
      <c r="A59" s="29" t="s">
        <v>51</v>
      </c>
      <c r="B59" s="30">
        <v>3100</v>
      </c>
      <c r="C59" s="61">
        <f>SUM(C60:C65)</f>
        <v>0</v>
      </c>
      <c r="D59" s="61">
        <f t="shared" ref="D59:E59" si="155">SUM(D60:D65)</f>
        <v>0</v>
      </c>
      <c r="E59" s="61">
        <f t="shared" si="155"/>
        <v>0</v>
      </c>
      <c r="F59" s="47">
        <f t="shared" ref="F59" si="156">C59+D59-E59</f>
        <v>0</v>
      </c>
      <c r="H59" s="29" t="s">
        <v>51</v>
      </c>
      <c r="I59" s="30">
        <v>3100</v>
      </c>
      <c r="J59" s="61">
        <f>SUM(J60:J65)</f>
        <v>0</v>
      </c>
      <c r="K59" s="61">
        <f t="shared" ref="K59:L59" si="157">SUM(K60:K65)</f>
        <v>0</v>
      </c>
      <c r="L59" s="61">
        <f t="shared" si="157"/>
        <v>0</v>
      </c>
      <c r="M59" s="47">
        <f t="shared" ref="M59" si="158">J59+K59-L59</f>
        <v>0</v>
      </c>
      <c r="O59" s="29" t="s">
        <v>51</v>
      </c>
      <c r="P59" s="30">
        <v>3100</v>
      </c>
      <c r="Q59" s="61">
        <f>SUM(Q60:Q65)</f>
        <v>0</v>
      </c>
      <c r="R59" s="61">
        <f t="shared" ref="R59:S59" si="159">SUM(R60:R65)</f>
        <v>0</v>
      </c>
      <c r="S59" s="61">
        <f t="shared" si="159"/>
        <v>0</v>
      </c>
      <c r="T59" s="47">
        <f t="shared" ref="T59" si="160">Q59+R59-S59</f>
        <v>0</v>
      </c>
      <c r="V59" s="29" t="s">
        <v>51</v>
      </c>
      <c r="W59" s="30">
        <v>3100</v>
      </c>
      <c r="X59" s="61">
        <f>SUM(X60:X65)</f>
        <v>0</v>
      </c>
      <c r="Y59" s="61">
        <f t="shared" ref="Y59:Z59" si="161">SUM(Y60:Y65)</f>
        <v>0</v>
      </c>
      <c r="Z59" s="61">
        <f t="shared" si="161"/>
        <v>0</v>
      </c>
      <c r="AA59" s="47">
        <f t="shared" ref="AA59" si="162">X59+Y59-Z59</f>
        <v>0</v>
      </c>
      <c r="AC59" s="29" t="s">
        <v>51</v>
      </c>
      <c r="AD59" s="30">
        <v>3100</v>
      </c>
      <c r="AE59" s="61">
        <f>SUM(AE60:AE65)</f>
        <v>0</v>
      </c>
      <c r="AF59" s="61">
        <f t="shared" ref="AF59:AG59" si="163">SUM(AF60:AF65)</f>
        <v>0</v>
      </c>
      <c r="AG59" s="61">
        <f t="shared" si="163"/>
        <v>0</v>
      </c>
      <c r="AH59" s="47">
        <f t="shared" ref="AH59" si="164">AE59+AF59-AG59</f>
        <v>0</v>
      </c>
      <c r="AJ59" s="29" t="s">
        <v>51</v>
      </c>
      <c r="AK59" s="30">
        <v>3100</v>
      </c>
      <c r="AL59" s="61">
        <f>SUM(AL60:AL65)</f>
        <v>0</v>
      </c>
      <c r="AM59" s="61">
        <f t="shared" ref="AM59:AN59" si="165">SUM(AM60:AM65)</f>
        <v>0</v>
      </c>
      <c r="AN59" s="61">
        <f t="shared" si="165"/>
        <v>0</v>
      </c>
      <c r="AO59" s="47">
        <f t="shared" ref="AO59" si="166">AL59+AM59-AN59</f>
        <v>0</v>
      </c>
      <c r="AQ59" s="29" t="s">
        <v>51</v>
      </c>
      <c r="AR59" s="30">
        <v>3100</v>
      </c>
      <c r="AS59" s="61">
        <f>SUM(AS60:AS65)</f>
        <v>0</v>
      </c>
      <c r="AT59" s="61">
        <f t="shared" ref="AT59:AU59" si="167">SUM(AT60:AT65)</f>
        <v>0</v>
      </c>
      <c r="AU59" s="61">
        <f t="shared" si="167"/>
        <v>0</v>
      </c>
      <c r="AV59" s="47">
        <f t="shared" ref="AV59" si="168">AS59+AT59-AU59</f>
        <v>0</v>
      </c>
      <c r="AX59" s="29" t="s">
        <v>51</v>
      </c>
      <c r="AY59" s="30">
        <v>3100</v>
      </c>
      <c r="AZ59" s="61">
        <f>SUM(AZ60:AZ65)</f>
        <v>0</v>
      </c>
      <c r="BA59" s="61">
        <f t="shared" ref="BA59:BB59" si="169">SUM(BA60:BA65)</f>
        <v>0</v>
      </c>
      <c r="BB59" s="61">
        <f t="shared" si="169"/>
        <v>0</v>
      </c>
      <c r="BC59" s="47">
        <f t="shared" ref="BC59" si="170">AZ59+BA59-BB59</f>
        <v>0</v>
      </c>
      <c r="BE59" s="29" t="s">
        <v>51</v>
      </c>
      <c r="BF59" s="30">
        <v>3100</v>
      </c>
      <c r="BG59" s="61">
        <f>SUM(BG60:BG65)</f>
        <v>0</v>
      </c>
      <c r="BH59" s="61">
        <f t="shared" ref="BH59:BI59" si="171">SUM(BH60:BH65)</f>
        <v>0</v>
      </c>
      <c r="BI59" s="61">
        <f t="shared" si="171"/>
        <v>0</v>
      </c>
      <c r="BJ59" s="47">
        <f t="shared" ref="BJ59" si="172">BG59+BH59-BI59</f>
        <v>0</v>
      </c>
      <c r="BL59" s="29" t="s">
        <v>51</v>
      </c>
      <c r="BM59" s="30">
        <v>3100</v>
      </c>
      <c r="BN59" s="61">
        <f>SUM(BN60:BN65)</f>
        <v>0</v>
      </c>
      <c r="BO59" s="61">
        <f t="shared" ref="BO59:BP59" si="173">SUM(BO60:BO65)</f>
        <v>0</v>
      </c>
      <c r="BP59" s="61">
        <f t="shared" si="173"/>
        <v>0</v>
      </c>
      <c r="BQ59" s="47">
        <f t="shared" ref="BQ59" si="174">BN59+BO59-BP59</f>
        <v>0</v>
      </c>
      <c r="BS59" s="29" t="s">
        <v>51</v>
      </c>
      <c r="BT59" s="30">
        <v>3100</v>
      </c>
      <c r="BU59" s="61">
        <f>SUM(BU60:BU65)</f>
        <v>0</v>
      </c>
      <c r="BV59" s="61">
        <f t="shared" ref="BV59:BW59" si="175">SUM(BV60:BV65)</f>
        <v>0</v>
      </c>
      <c r="BW59" s="61">
        <f t="shared" si="175"/>
        <v>0</v>
      </c>
      <c r="BX59" s="47">
        <f t="shared" ref="BX59" si="176">BU59+BV59-BW59</f>
        <v>0</v>
      </c>
      <c r="BZ59" s="29" t="s">
        <v>51</v>
      </c>
      <c r="CA59" s="30">
        <v>3100</v>
      </c>
      <c r="CB59" s="61">
        <f>SUM(CB60:CB65)</f>
        <v>0</v>
      </c>
      <c r="CC59" s="61">
        <f t="shared" ref="CC59:CD59" si="177">SUM(CC60:CC65)</f>
        <v>0</v>
      </c>
      <c r="CD59" s="61">
        <f t="shared" si="177"/>
        <v>0</v>
      </c>
      <c r="CE59" s="47">
        <f t="shared" ref="CE59" si="178">CB59+CC59-CD59</f>
        <v>0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19"/>
        <v>0</v>
      </c>
      <c r="H60" s="21" t="s">
        <v>52</v>
      </c>
      <c r="I60" s="16">
        <v>3110</v>
      </c>
      <c r="J60" s="50">
        <f t="shared" si="59"/>
        <v>0</v>
      </c>
      <c r="K60" s="50"/>
      <c r="L60" s="50"/>
      <c r="M60" s="45">
        <f t="shared" si="120"/>
        <v>0</v>
      </c>
      <c r="O60" s="21" t="s">
        <v>52</v>
      </c>
      <c r="P60" s="16">
        <v>3110</v>
      </c>
      <c r="Q60" s="50">
        <f t="shared" si="60"/>
        <v>0</v>
      </c>
      <c r="R60" s="50"/>
      <c r="S60" s="50"/>
      <c r="T60" s="45">
        <f t="shared" si="121"/>
        <v>0</v>
      </c>
      <c r="V60" s="21" t="s">
        <v>52</v>
      </c>
      <c r="W60" s="16">
        <v>3110</v>
      </c>
      <c r="X60" s="50">
        <f t="shared" si="61"/>
        <v>0</v>
      </c>
      <c r="Y60" s="50"/>
      <c r="Z60" s="50"/>
      <c r="AA60" s="45">
        <f t="shared" si="122"/>
        <v>0</v>
      </c>
      <c r="AC60" s="21" t="s">
        <v>52</v>
      </c>
      <c r="AD60" s="16">
        <v>3110</v>
      </c>
      <c r="AE60" s="50">
        <f t="shared" si="62"/>
        <v>0</v>
      </c>
      <c r="AF60" s="50"/>
      <c r="AG60" s="50"/>
      <c r="AH60" s="45">
        <f t="shared" si="123"/>
        <v>0</v>
      </c>
      <c r="AJ60" s="21" t="s">
        <v>52</v>
      </c>
      <c r="AK60" s="16">
        <v>3110</v>
      </c>
      <c r="AL60" s="50">
        <f t="shared" si="63"/>
        <v>0</v>
      </c>
      <c r="AM60" s="50"/>
      <c r="AN60" s="50"/>
      <c r="AO60" s="45">
        <f t="shared" si="124"/>
        <v>0</v>
      </c>
      <c r="AQ60" s="21" t="s">
        <v>52</v>
      </c>
      <c r="AR60" s="16">
        <v>3110</v>
      </c>
      <c r="AS60" s="50">
        <f t="shared" si="64"/>
        <v>0</v>
      </c>
      <c r="AT60" s="50"/>
      <c r="AU60" s="50"/>
      <c r="AV60" s="45">
        <f t="shared" si="125"/>
        <v>0</v>
      </c>
      <c r="AX60" s="21" t="s">
        <v>52</v>
      </c>
      <c r="AY60" s="16">
        <v>3110</v>
      </c>
      <c r="AZ60" s="50">
        <f t="shared" si="65"/>
        <v>0</v>
      </c>
      <c r="BA60" s="50"/>
      <c r="BB60" s="50"/>
      <c r="BC60" s="45">
        <f t="shared" si="126"/>
        <v>0</v>
      </c>
      <c r="BE60" s="21" t="s">
        <v>52</v>
      </c>
      <c r="BF60" s="16">
        <v>3110</v>
      </c>
      <c r="BG60" s="50">
        <f t="shared" si="66"/>
        <v>0</v>
      </c>
      <c r="BH60" s="50"/>
      <c r="BI60" s="50"/>
      <c r="BJ60" s="45">
        <f t="shared" si="127"/>
        <v>0</v>
      </c>
      <c r="BL60" s="21" t="s">
        <v>52</v>
      </c>
      <c r="BM60" s="16">
        <v>3110</v>
      </c>
      <c r="BN60" s="50">
        <f t="shared" si="67"/>
        <v>0</v>
      </c>
      <c r="BO60" s="50"/>
      <c r="BP60" s="50"/>
      <c r="BQ60" s="45">
        <f t="shared" si="128"/>
        <v>0</v>
      </c>
      <c r="BS60" s="21" t="s">
        <v>52</v>
      </c>
      <c r="BT60" s="16">
        <v>3110</v>
      </c>
      <c r="BU60" s="50">
        <f t="shared" si="68"/>
        <v>0</v>
      </c>
      <c r="BV60" s="50"/>
      <c r="BW60" s="50"/>
      <c r="BX60" s="45">
        <f t="shared" si="129"/>
        <v>0</v>
      </c>
      <c r="BZ60" s="21" t="s">
        <v>52</v>
      </c>
      <c r="CA60" s="16">
        <v>3110</v>
      </c>
      <c r="CB60" s="50">
        <f t="shared" si="69"/>
        <v>0</v>
      </c>
      <c r="CC60" s="50"/>
      <c r="CD60" s="50"/>
      <c r="CE60" s="45">
        <f t="shared" si="130"/>
        <v>0</v>
      </c>
    </row>
    <row r="61" spans="1:83" s="88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19"/>
        <v>0</v>
      </c>
      <c r="H61" s="34" t="s">
        <v>143</v>
      </c>
      <c r="I61" s="16">
        <v>3110</v>
      </c>
      <c r="J61" s="41">
        <f t="shared" si="59"/>
        <v>0</v>
      </c>
      <c r="K61" s="50"/>
      <c r="L61" s="50"/>
      <c r="M61" s="45">
        <f t="shared" si="120"/>
        <v>0</v>
      </c>
      <c r="O61" s="34" t="s">
        <v>143</v>
      </c>
      <c r="P61" s="16">
        <v>3110</v>
      </c>
      <c r="Q61" s="41">
        <f t="shared" si="60"/>
        <v>0</v>
      </c>
      <c r="R61" s="50"/>
      <c r="S61" s="50"/>
      <c r="T61" s="45">
        <f t="shared" si="121"/>
        <v>0</v>
      </c>
      <c r="V61" s="34" t="s">
        <v>143</v>
      </c>
      <c r="W61" s="16">
        <v>3110</v>
      </c>
      <c r="X61" s="41">
        <f t="shared" si="61"/>
        <v>0</v>
      </c>
      <c r="Y61" s="50"/>
      <c r="Z61" s="50"/>
      <c r="AA61" s="45">
        <f t="shared" si="122"/>
        <v>0</v>
      </c>
      <c r="AC61" s="34" t="s">
        <v>143</v>
      </c>
      <c r="AD61" s="16">
        <v>3110</v>
      </c>
      <c r="AE61" s="41">
        <f t="shared" si="62"/>
        <v>0</v>
      </c>
      <c r="AF61" s="50"/>
      <c r="AG61" s="50"/>
      <c r="AH61" s="45">
        <f t="shared" si="123"/>
        <v>0</v>
      </c>
      <c r="AJ61" s="34" t="s">
        <v>143</v>
      </c>
      <c r="AK61" s="16">
        <v>3110</v>
      </c>
      <c r="AL61" s="41">
        <f t="shared" si="63"/>
        <v>0</v>
      </c>
      <c r="AM61" s="50"/>
      <c r="AN61" s="50"/>
      <c r="AO61" s="45">
        <f t="shared" si="124"/>
        <v>0</v>
      </c>
      <c r="AQ61" s="34" t="s">
        <v>143</v>
      </c>
      <c r="AR61" s="16">
        <v>3110</v>
      </c>
      <c r="AS61" s="41">
        <f t="shared" si="64"/>
        <v>0</v>
      </c>
      <c r="AT61" s="50"/>
      <c r="AU61" s="50"/>
      <c r="AV61" s="45">
        <f t="shared" si="125"/>
        <v>0</v>
      </c>
      <c r="AX61" s="34" t="s">
        <v>143</v>
      </c>
      <c r="AY61" s="16">
        <v>3110</v>
      </c>
      <c r="AZ61" s="41">
        <f t="shared" si="65"/>
        <v>0</v>
      </c>
      <c r="BA61" s="50"/>
      <c r="BB61" s="50"/>
      <c r="BC61" s="45">
        <f t="shared" si="126"/>
        <v>0</v>
      </c>
      <c r="BE61" s="34" t="s">
        <v>143</v>
      </c>
      <c r="BF61" s="16">
        <v>3110</v>
      </c>
      <c r="BG61" s="41">
        <f t="shared" si="66"/>
        <v>0</v>
      </c>
      <c r="BH61" s="50"/>
      <c r="BI61" s="50"/>
      <c r="BJ61" s="45">
        <f t="shared" si="127"/>
        <v>0</v>
      </c>
      <c r="BL61" s="34" t="s">
        <v>143</v>
      </c>
      <c r="BM61" s="16">
        <v>3110</v>
      </c>
      <c r="BN61" s="41">
        <f t="shared" si="67"/>
        <v>0</v>
      </c>
      <c r="BO61" s="50"/>
      <c r="BP61" s="50"/>
      <c r="BQ61" s="45">
        <f t="shared" si="128"/>
        <v>0</v>
      </c>
      <c r="BS61" s="34" t="s">
        <v>143</v>
      </c>
      <c r="BT61" s="16">
        <v>3110</v>
      </c>
      <c r="BU61" s="41">
        <f t="shared" si="68"/>
        <v>0</v>
      </c>
      <c r="BV61" s="50"/>
      <c r="BW61" s="50"/>
      <c r="BX61" s="45">
        <f t="shared" si="129"/>
        <v>0</v>
      </c>
      <c r="BZ61" s="34" t="s">
        <v>143</v>
      </c>
      <c r="CA61" s="16">
        <v>3110</v>
      </c>
      <c r="CB61" s="41">
        <f t="shared" si="69"/>
        <v>0</v>
      </c>
      <c r="CC61" s="50"/>
      <c r="CD61" s="50"/>
      <c r="CE61" s="45">
        <f t="shared" si="130"/>
        <v>0</v>
      </c>
    </row>
    <row r="62" spans="1:83" s="88" customFormat="1" ht="15.75" customHeight="1" thickBot="1">
      <c r="A62" s="34" t="s">
        <v>144</v>
      </c>
      <c r="B62" s="16">
        <v>3110</v>
      </c>
      <c r="C62" s="50"/>
      <c r="D62" s="50"/>
      <c r="E62" s="50"/>
      <c r="F62" s="45">
        <f t="shared" si="119"/>
        <v>0</v>
      </c>
      <c r="H62" s="34" t="s">
        <v>144</v>
      </c>
      <c r="I62" s="16">
        <v>3110</v>
      </c>
      <c r="J62" s="41">
        <f t="shared" si="59"/>
        <v>0</v>
      </c>
      <c r="K62" s="50"/>
      <c r="L62" s="50"/>
      <c r="M62" s="45">
        <f t="shared" si="120"/>
        <v>0</v>
      </c>
      <c r="O62" s="34" t="s">
        <v>144</v>
      </c>
      <c r="P62" s="16">
        <v>3110</v>
      </c>
      <c r="Q62" s="41">
        <f t="shared" si="60"/>
        <v>0</v>
      </c>
      <c r="R62" s="50"/>
      <c r="S62" s="50"/>
      <c r="T62" s="45">
        <f t="shared" si="121"/>
        <v>0</v>
      </c>
      <c r="V62" s="34" t="s">
        <v>144</v>
      </c>
      <c r="W62" s="16">
        <v>3110</v>
      </c>
      <c r="X62" s="41">
        <f t="shared" si="61"/>
        <v>0</v>
      </c>
      <c r="Y62" s="50"/>
      <c r="Z62" s="50"/>
      <c r="AA62" s="45">
        <f t="shared" si="122"/>
        <v>0</v>
      </c>
      <c r="AC62" s="34" t="s">
        <v>144</v>
      </c>
      <c r="AD62" s="16">
        <v>3110</v>
      </c>
      <c r="AE62" s="41">
        <f t="shared" si="62"/>
        <v>0</v>
      </c>
      <c r="AF62" s="50"/>
      <c r="AG62" s="50"/>
      <c r="AH62" s="45">
        <f t="shared" si="123"/>
        <v>0</v>
      </c>
      <c r="AJ62" s="34" t="s">
        <v>144</v>
      </c>
      <c r="AK62" s="16">
        <v>3110</v>
      </c>
      <c r="AL62" s="41">
        <f t="shared" si="63"/>
        <v>0</v>
      </c>
      <c r="AM62" s="50"/>
      <c r="AN62" s="50"/>
      <c r="AO62" s="45">
        <f t="shared" si="124"/>
        <v>0</v>
      </c>
      <c r="AQ62" s="34" t="s">
        <v>144</v>
      </c>
      <c r="AR62" s="16">
        <v>3110</v>
      </c>
      <c r="AS62" s="41">
        <f t="shared" si="64"/>
        <v>0</v>
      </c>
      <c r="AT62" s="50"/>
      <c r="AU62" s="50"/>
      <c r="AV62" s="45">
        <f t="shared" si="125"/>
        <v>0</v>
      </c>
      <c r="AX62" s="34" t="s">
        <v>144</v>
      </c>
      <c r="AY62" s="16">
        <v>3110</v>
      </c>
      <c r="AZ62" s="41">
        <f t="shared" si="65"/>
        <v>0</v>
      </c>
      <c r="BA62" s="50"/>
      <c r="BB62" s="50"/>
      <c r="BC62" s="45">
        <f t="shared" si="126"/>
        <v>0</v>
      </c>
      <c r="BE62" s="34" t="s">
        <v>144</v>
      </c>
      <c r="BF62" s="16">
        <v>3110</v>
      </c>
      <c r="BG62" s="41">
        <f t="shared" si="66"/>
        <v>0</v>
      </c>
      <c r="BH62" s="50"/>
      <c r="BI62" s="50"/>
      <c r="BJ62" s="45">
        <f t="shared" si="127"/>
        <v>0</v>
      </c>
      <c r="BL62" s="34" t="s">
        <v>144</v>
      </c>
      <c r="BM62" s="16">
        <v>3110</v>
      </c>
      <c r="BN62" s="41">
        <f t="shared" si="67"/>
        <v>0</v>
      </c>
      <c r="BO62" s="50"/>
      <c r="BP62" s="50"/>
      <c r="BQ62" s="45">
        <f t="shared" si="128"/>
        <v>0</v>
      </c>
      <c r="BS62" s="34" t="s">
        <v>144</v>
      </c>
      <c r="BT62" s="16">
        <v>3110</v>
      </c>
      <c r="BU62" s="41">
        <f t="shared" si="68"/>
        <v>0</v>
      </c>
      <c r="BV62" s="50"/>
      <c r="BW62" s="50"/>
      <c r="BX62" s="45">
        <f t="shared" si="129"/>
        <v>0</v>
      </c>
      <c r="BZ62" s="34" t="s">
        <v>144</v>
      </c>
      <c r="CA62" s="16">
        <v>3110</v>
      </c>
      <c r="CB62" s="41">
        <f t="shared" si="69"/>
        <v>0</v>
      </c>
      <c r="CC62" s="50"/>
      <c r="CD62" s="50"/>
      <c r="CE62" s="45">
        <f t="shared" si="130"/>
        <v>0</v>
      </c>
    </row>
    <row r="63" spans="1:83" s="88" customFormat="1" ht="15.75" customHeight="1" thickBot="1">
      <c r="A63" s="34" t="s">
        <v>145</v>
      </c>
      <c r="B63" s="16">
        <v>3110</v>
      </c>
      <c r="C63" s="50"/>
      <c r="D63" s="50"/>
      <c r="E63" s="50"/>
      <c r="F63" s="45">
        <f t="shared" si="119"/>
        <v>0</v>
      </c>
      <c r="H63" s="34" t="s">
        <v>145</v>
      </c>
      <c r="I63" s="16">
        <v>3110</v>
      </c>
      <c r="J63" s="41">
        <f t="shared" si="59"/>
        <v>0</v>
      </c>
      <c r="K63" s="50"/>
      <c r="L63" s="50"/>
      <c r="M63" s="45">
        <f t="shared" si="120"/>
        <v>0</v>
      </c>
      <c r="O63" s="34" t="s">
        <v>145</v>
      </c>
      <c r="P63" s="16">
        <v>3110</v>
      </c>
      <c r="Q63" s="41">
        <f t="shared" si="60"/>
        <v>0</v>
      </c>
      <c r="R63" s="50"/>
      <c r="S63" s="50"/>
      <c r="T63" s="45">
        <f t="shared" si="121"/>
        <v>0</v>
      </c>
      <c r="V63" s="34" t="s">
        <v>145</v>
      </c>
      <c r="W63" s="16">
        <v>3110</v>
      </c>
      <c r="X63" s="41">
        <f t="shared" si="61"/>
        <v>0</v>
      </c>
      <c r="Y63" s="50"/>
      <c r="Z63" s="50"/>
      <c r="AA63" s="45">
        <f t="shared" si="122"/>
        <v>0</v>
      </c>
      <c r="AC63" s="34" t="s">
        <v>145</v>
      </c>
      <c r="AD63" s="16">
        <v>3110</v>
      </c>
      <c r="AE63" s="41">
        <f t="shared" si="62"/>
        <v>0</v>
      </c>
      <c r="AF63" s="50"/>
      <c r="AG63" s="50"/>
      <c r="AH63" s="45">
        <f t="shared" si="123"/>
        <v>0</v>
      </c>
      <c r="AJ63" s="34" t="s">
        <v>145</v>
      </c>
      <c r="AK63" s="16">
        <v>3110</v>
      </c>
      <c r="AL63" s="41">
        <f t="shared" si="63"/>
        <v>0</v>
      </c>
      <c r="AM63" s="50"/>
      <c r="AN63" s="50"/>
      <c r="AO63" s="45">
        <f t="shared" si="124"/>
        <v>0</v>
      </c>
      <c r="AQ63" s="34" t="s">
        <v>145</v>
      </c>
      <c r="AR63" s="16">
        <v>3110</v>
      </c>
      <c r="AS63" s="41">
        <f t="shared" si="64"/>
        <v>0</v>
      </c>
      <c r="AT63" s="50"/>
      <c r="AU63" s="50"/>
      <c r="AV63" s="45">
        <f t="shared" si="125"/>
        <v>0</v>
      </c>
      <c r="AX63" s="34" t="s">
        <v>145</v>
      </c>
      <c r="AY63" s="16">
        <v>3110</v>
      </c>
      <c r="AZ63" s="41">
        <f t="shared" si="65"/>
        <v>0</v>
      </c>
      <c r="BA63" s="50"/>
      <c r="BB63" s="50"/>
      <c r="BC63" s="45">
        <f t="shared" si="126"/>
        <v>0</v>
      </c>
      <c r="BE63" s="34" t="s">
        <v>145</v>
      </c>
      <c r="BF63" s="16">
        <v>3110</v>
      </c>
      <c r="BG63" s="41">
        <f t="shared" si="66"/>
        <v>0</v>
      </c>
      <c r="BH63" s="50"/>
      <c r="BI63" s="50"/>
      <c r="BJ63" s="45">
        <f t="shared" si="127"/>
        <v>0</v>
      </c>
      <c r="BL63" s="34" t="s">
        <v>145</v>
      </c>
      <c r="BM63" s="16">
        <v>3110</v>
      </c>
      <c r="BN63" s="41">
        <f t="shared" si="67"/>
        <v>0</v>
      </c>
      <c r="BO63" s="50"/>
      <c r="BP63" s="50"/>
      <c r="BQ63" s="45">
        <f t="shared" si="128"/>
        <v>0</v>
      </c>
      <c r="BS63" s="34" t="s">
        <v>145</v>
      </c>
      <c r="BT63" s="16">
        <v>3110</v>
      </c>
      <c r="BU63" s="41">
        <f t="shared" si="68"/>
        <v>0</v>
      </c>
      <c r="BV63" s="50"/>
      <c r="BW63" s="50"/>
      <c r="BX63" s="45">
        <f t="shared" si="129"/>
        <v>0</v>
      </c>
      <c r="BZ63" s="34" t="s">
        <v>145</v>
      </c>
      <c r="CA63" s="16">
        <v>3110</v>
      </c>
      <c r="CB63" s="41">
        <f t="shared" si="69"/>
        <v>0</v>
      </c>
      <c r="CC63" s="50"/>
      <c r="CD63" s="50"/>
      <c r="CE63" s="45">
        <f t="shared" si="130"/>
        <v>0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19"/>
        <v>0</v>
      </c>
      <c r="H64" s="21" t="s">
        <v>53</v>
      </c>
      <c r="I64" s="16">
        <v>3120</v>
      </c>
      <c r="J64" s="50">
        <f t="shared" si="59"/>
        <v>0</v>
      </c>
      <c r="K64" s="50"/>
      <c r="L64" s="50"/>
      <c r="M64" s="45">
        <f t="shared" si="120"/>
        <v>0</v>
      </c>
      <c r="O64" s="21" t="s">
        <v>53</v>
      </c>
      <c r="P64" s="16">
        <v>3120</v>
      </c>
      <c r="Q64" s="50">
        <f t="shared" si="60"/>
        <v>0</v>
      </c>
      <c r="R64" s="50"/>
      <c r="S64" s="50"/>
      <c r="T64" s="45">
        <f t="shared" si="121"/>
        <v>0</v>
      </c>
      <c r="V64" s="21" t="s">
        <v>53</v>
      </c>
      <c r="W64" s="16">
        <v>3120</v>
      </c>
      <c r="X64" s="50">
        <f t="shared" si="61"/>
        <v>0</v>
      </c>
      <c r="Y64" s="50"/>
      <c r="Z64" s="50"/>
      <c r="AA64" s="45">
        <f t="shared" si="122"/>
        <v>0</v>
      </c>
      <c r="AC64" s="21" t="s">
        <v>53</v>
      </c>
      <c r="AD64" s="16">
        <v>3120</v>
      </c>
      <c r="AE64" s="50">
        <f t="shared" si="62"/>
        <v>0</v>
      </c>
      <c r="AF64" s="50"/>
      <c r="AG64" s="50"/>
      <c r="AH64" s="45">
        <f t="shared" si="123"/>
        <v>0</v>
      </c>
      <c r="AJ64" s="21" t="s">
        <v>53</v>
      </c>
      <c r="AK64" s="16">
        <v>3120</v>
      </c>
      <c r="AL64" s="50">
        <f t="shared" si="63"/>
        <v>0</v>
      </c>
      <c r="AM64" s="50"/>
      <c r="AN64" s="50"/>
      <c r="AO64" s="45">
        <f t="shared" si="124"/>
        <v>0</v>
      </c>
      <c r="AQ64" s="21" t="s">
        <v>53</v>
      </c>
      <c r="AR64" s="16">
        <v>3120</v>
      </c>
      <c r="AS64" s="50">
        <f t="shared" si="64"/>
        <v>0</v>
      </c>
      <c r="AT64" s="50"/>
      <c r="AU64" s="50"/>
      <c r="AV64" s="45">
        <f t="shared" si="125"/>
        <v>0</v>
      </c>
      <c r="AX64" s="21" t="s">
        <v>53</v>
      </c>
      <c r="AY64" s="16">
        <v>3120</v>
      </c>
      <c r="AZ64" s="50">
        <f t="shared" si="65"/>
        <v>0</v>
      </c>
      <c r="BA64" s="50"/>
      <c r="BB64" s="50"/>
      <c r="BC64" s="45">
        <f t="shared" si="126"/>
        <v>0</v>
      </c>
      <c r="BE64" s="21" t="s">
        <v>53</v>
      </c>
      <c r="BF64" s="16">
        <v>3120</v>
      </c>
      <c r="BG64" s="50">
        <f t="shared" si="66"/>
        <v>0</v>
      </c>
      <c r="BH64" s="50"/>
      <c r="BI64" s="50"/>
      <c r="BJ64" s="45">
        <f t="shared" si="127"/>
        <v>0</v>
      </c>
      <c r="BL64" s="21" t="s">
        <v>53</v>
      </c>
      <c r="BM64" s="16">
        <v>3120</v>
      </c>
      <c r="BN64" s="50">
        <f t="shared" si="67"/>
        <v>0</v>
      </c>
      <c r="BO64" s="50"/>
      <c r="BP64" s="50"/>
      <c r="BQ64" s="45">
        <f t="shared" si="128"/>
        <v>0</v>
      </c>
      <c r="BS64" s="21" t="s">
        <v>53</v>
      </c>
      <c r="BT64" s="16">
        <v>3120</v>
      </c>
      <c r="BU64" s="50">
        <f t="shared" si="68"/>
        <v>0</v>
      </c>
      <c r="BV64" s="50"/>
      <c r="BW64" s="50"/>
      <c r="BX64" s="45">
        <f t="shared" si="129"/>
        <v>0</v>
      </c>
      <c r="BZ64" s="21" t="s">
        <v>53</v>
      </c>
      <c r="CA64" s="16">
        <v>3120</v>
      </c>
      <c r="CB64" s="50">
        <f t="shared" si="69"/>
        <v>0</v>
      </c>
      <c r="CC64" s="50"/>
      <c r="CD64" s="50"/>
      <c r="CE64" s="45">
        <f t="shared" si="130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19"/>
        <v>0</v>
      </c>
      <c r="H65" s="21" t="s">
        <v>54</v>
      </c>
      <c r="I65" s="16">
        <v>3130</v>
      </c>
      <c r="J65" s="50">
        <f t="shared" si="59"/>
        <v>0</v>
      </c>
      <c r="K65" s="50"/>
      <c r="L65" s="50"/>
      <c r="M65" s="45">
        <f t="shared" si="120"/>
        <v>0</v>
      </c>
      <c r="O65" s="21" t="s">
        <v>54</v>
      </c>
      <c r="P65" s="16">
        <v>3130</v>
      </c>
      <c r="Q65" s="50">
        <f t="shared" si="60"/>
        <v>0</v>
      </c>
      <c r="R65" s="50"/>
      <c r="S65" s="50"/>
      <c r="T65" s="45">
        <f t="shared" si="121"/>
        <v>0</v>
      </c>
      <c r="V65" s="21" t="s">
        <v>54</v>
      </c>
      <c r="W65" s="16">
        <v>3130</v>
      </c>
      <c r="X65" s="50">
        <f t="shared" si="61"/>
        <v>0</v>
      </c>
      <c r="Y65" s="50"/>
      <c r="Z65" s="50"/>
      <c r="AA65" s="45">
        <f t="shared" si="122"/>
        <v>0</v>
      </c>
      <c r="AC65" s="21" t="s">
        <v>54</v>
      </c>
      <c r="AD65" s="16">
        <v>3130</v>
      </c>
      <c r="AE65" s="50">
        <f t="shared" si="62"/>
        <v>0</v>
      </c>
      <c r="AF65" s="50"/>
      <c r="AG65" s="50"/>
      <c r="AH65" s="45">
        <f t="shared" si="123"/>
        <v>0</v>
      </c>
      <c r="AJ65" s="21" t="s">
        <v>54</v>
      </c>
      <c r="AK65" s="16">
        <v>3130</v>
      </c>
      <c r="AL65" s="50">
        <f t="shared" si="63"/>
        <v>0</v>
      </c>
      <c r="AM65" s="50"/>
      <c r="AN65" s="50"/>
      <c r="AO65" s="45">
        <f t="shared" si="124"/>
        <v>0</v>
      </c>
      <c r="AQ65" s="21" t="s">
        <v>54</v>
      </c>
      <c r="AR65" s="16">
        <v>3130</v>
      </c>
      <c r="AS65" s="50">
        <f t="shared" si="64"/>
        <v>0</v>
      </c>
      <c r="AT65" s="50"/>
      <c r="AU65" s="50"/>
      <c r="AV65" s="45">
        <f t="shared" si="125"/>
        <v>0</v>
      </c>
      <c r="AX65" s="21" t="s">
        <v>54</v>
      </c>
      <c r="AY65" s="16">
        <v>3130</v>
      </c>
      <c r="AZ65" s="50">
        <f t="shared" si="65"/>
        <v>0</v>
      </c>
      <c r="BA65" s="50"/>
      <c r="BB65" s="50"/>
      <c r="BC65" s="45">
        <f t="shared" si="126"/>
        <v>0</v>
      </c>
      <c r="BE65" s="21" t="s">
        <v>54</v>
      </c>
      <c r="BF65" s="16">
        <v>3130</v>
      </c>
      <c r="BG65" s="50">
        <f t="shared" si="66"/>
        <v>0</v>
      </c>
      <c r="BH65" s="50"/>
      <c r="BI65" s="50"/>
      <c r="BJ65" s="45">
        <f t="shared" si="127"/>
        <v>0</v>
      </c>
      <c r="BL65" s="21" t="s">
        <v>54</v>
      </c>
      <c r="BM65" s="16">
        <v>3130</v>
      </c>
      <c r="BN65" s="50">
        <f t="shared" si="67"/>
        <v>0</v>
      </c>
      <c r="BO65" s="50"/>
      <c r="BP65" s="50"/>
      <c r="BQ65" s="45">
        <f t="shared" si="128"/>
        <v>0</v>
      </c>
      <c r="BS65" s="21" t="s">
        <v>54</v>
      </c>
      <c r="BT65" s="16">
        <v>3130</v>
      </c>
      <c r="BU65" s="50">
        <f t="shared" si="68"/>
        <v>0</v>
      </c>
      <c r="BV65" s="50"/>
      <c r="BW65" s="50"/>
      <c r="BX65" s="45">
        <f t="shared" si="129"/>
        <v>0</v>
      </c>
      <c r="BZ65" s="21" t="s">
        <v>54</v>
      </c>
      <c r="CA65" s="16">
        <v>3130</v>
      </c>
      <c r="CB65" s="50">
        <f t="shared" si="69"/>
        <v>0</v>
      </c>
      <c r="CC65" s="50"/>
      <c r="CD65" s="50"/>
      <c r="CE65" s="45">
        <f t="shared" si="130"/>
        <v>0</v>
      </c>
    </row>
    <row r="66" spans="1:83" ht="15.75" customHeight="1">
      <c r="A66" s="18"/>
      <c r="O66" s="27"/>
      <c r="P66" s="27"/>
      <c r="Q66" s="27"/>
      <c r="R66" s="27"/>
      <c r="S66" s="27"/>
      <c r="T66" s="27"/>
      <c r="V66" s="27"/>
      <c r="W66" s="27"/>
      <c r="X66" s="27"/>
      <c r="Y66" s="27"/>
      <c r="Z66" s="27"/>
      <c r="AA66" s="27"/>
    </row>
    <row r="67" spans="1:83" ht="51" customHeight="1"/>
    <row r="68" spans="1:83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>
      <c r="V97" s="28"/>
      <c r="W97" s="28"/>
      <c r="X97" s="28"/>
      <c r="Y97" s="28"/>
      <c r="Z97" s="28"/>
      <c r="AA97" s="28"/>
    </row>
    <row r="98" spans="7:27" s="27" customFormat="1" ht="15.75" customHeight="1">
      <c r="V98" s="28"/>
      <c r="W98" s="28"/>
      <c r="X98" s="28"/>
      <c r="Y98" s="28"/>
      <c r="Z98" s="28"/>
      <c r="AA98" s="28"/>
    </row>
    <row r="99" spans="7:27" s="27" customFormat="1" ht="15.75" customHeight="1">
      <c r="V99" s="28"/>
      <c r="W99" s="28"/>
      <c r="X99" s="28"/>
      <c r="Y99" s="28"/>
      <c r="Z99" s="28"/>
      <c r="AA99" s="28"/>
    </row>
    <row r="100" spans="7:27" s="27" customFormat="1" ht="15.75" customHeight="1">
      <c r="V100" s="28"/>
      <c r="W100" s="28"/>
      <c r="X100" s="28"/>
      <c r="Y100" s="28"/>
      <c r="Z100" s="28"/>
      <c r="AA100" s="28"/>
    </row>
    <row r="101" spans="7:27" s="27" customFormat="1" ht="15.75" customHeight="1">
      <c r="V101" s="28"/>
      <c r="W101" s="28"/>
      <c r="X101" s="28"/>
      <c r="Y101" s="28"/>
      <c r="Z101" s="28"/>
      <c r="AA101" s="28"/>
    </row>
    <row r="102" spans="7:27" s="27" customFormat="1" ht="25.5" customHeight="1">
      <c r="V102" s="28"/>
      <c r="W102" s="28"/>
      <c r="X102" s="28"/>
      <c r="Y102" s="28"/>
      <c r="Z102" s="28"/>
      <c r="AA102" s="28"/>
    </row>
    <row r="103" spans="7:27" s="27" customFormat="1" ht="15.75" customHeight="1">
      <c r="V103" s="28"/>
      <c r="W103" s="28"/>
      <c r="X103" s="28"/>
      <c r="Y103" s="28"/>
      <c r="Z103" s="28"/>
      <c r="AA103" s="28"/>
    </row>
    <row r="104" spans="7:27" ht="15.75" customHeight="1">
      <c r="V104" s="27"/>
      <c r="W104" s="27"/>
      <c r="X104" s="27"/>
      <c r="Y104" s="27"/>
      <c r="Z104" s="27"/>
      <c r="AA104" s="27"/>
    </row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</row>
    <row r="108" spans="7:27" s="28" customFormat="1" ht="36" customHeight="1"/>
    <row r="109" spans="7:27" s="28" customFormat="1" ht="15.75" customHeight="1"/>
    <row r="110" spans="7:27" s="28" customFormat="1" ht="15.75" customHeight="1"/>
    <row r="111" spans="7:27" s="32" customFormat="1" ht="15.75" customHeight="1"/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25.5" customHeight="1"/>
    <row r="141" s="28" customFormat="1" ht="15.75" customHeight="1"/>
    <row r="142" s="27" customFormat="1" ht="15.75" customHeight="1"/>
    <row r="143" s="27" customFormat="1" ht="39" customHeight="1"/>
    <row r="144" s="27" customFormat="1" ht="15.75" customHeight="1"/>
    <row r="145" spans="7:27" s="28" customFormat="1" ht="15.75" customHeight="1">
      <c r="G145" s="11"/>
      <c r="V145" s="27"/>
      <c r="W145" s="27"/>
      <c r="X145" s="27"/>
      <c r="Y145" s="27"/>
      <c r="Z145" s="27"/>
      <c r="AA145" s="27"/>
    </row>
    <row r="146" spans="7:27" s="28" customFormat="1" ht="36" customHeight="1">
      <c r="V146" s="27"/>
      <c r="W146" s="27"/>
      <c r="X146" s="27"/>
      <c r="Y146" s="27"/>
      <c r="Z146" s="27"/>
      <c r="AA146" s="27"/>
    </row>
    <row r="147" spans="7:27" s="28" customFormat="1" ht="15.75" customHeight="1">
      <c r="V147" s="27"/>
      <c r="W147" s="27"/>
      <c r="X147" s="27"/>
      <c r="Y147" s="27"/>
      <c r="Z147" s="27"/>
      <c r="AA147" s="27"/>
    </row>
    <row r="148" spans="7:27" s="28" customFormat="1" ht="15.75" customHeight="1">
      <c r="V148" s="27"/>
      <c r="W148" s="27"/>
      <c r="X148" s="27"/>
      <c r="Y148" s="27"/>
      <c r="Z148" s="27"/>
      <c r="AA148" s="27"/>
    </row>
    <row r="149" spans="7:27" s="32" customFormat="1" ht="15.75" customHeight="1">
      <c r="V149" s="27"/>
      <c r="W149" s="27"/>
      <c r="X149" s="27"/>
      <c r="Y149" s="27"/>
      <c r="Z149" s="27"/>
      <c r="AA149" s="27"/>
    </row>
    <row r="150" spans="7:27" s="32" customFormat="1" ht="15.75" customHeight="1">
      <c r="V150" s="27"/>
      <c r="W150" s="27"/>
      <c r="X150" s="27"/>
      <c r="Y150" s="27"/>
      <c r="Z150" s="27"/>
      <c r="AA150" s="27"/>
    </row>
    <row r="151" spans="7:27" s="32" customFormat="1" ht="15.75" customHeight="1">
      <c r="V151" s="27"/>
      <c r="W151" s="27"/>
      <c r="X151" s="27"/>
      <c r="Y151" s="27"/>
      <c r="Z151" s="27"/>
      <c r="AA151" s="27"/>
    </row>
    <row r="152" spans="7:27" s="28" customFormat="1" ht="15.75" customHeight="1">
      <c r="V152" s="27"/>
      <c r="W152" s="27"/>
      <c r="X152" s="27"/>
      <c r="Y152" s="27"/>
      <c r="Z152" s="27"/>
      <c r="AA152" s="27"/>
    </row>
    <row r="153" spans="7:27" s="28" customFormat="1" ht="15.75" customHeight="1">
      <c r="V153" s="27"/>
      <c r="W153" s="27"/>
      <c r="X153" s="27"/>
      <c r="Y153" s="27"/>
      <c r="Z153" s="27"/>
      <c r="AA153" s="27"/>
    </row>
    <row r="154" spans="7:27" s="28" customFormat="1" ht="15.75" customHeight="1">
      <c r="V154" s="27"/>
      <c r="W154" s="27"/>
      <c r="X154" s="27"/>
      <c r="Y154" s="27"/>
      <c r="Z154" s="27"/>
      <c r="AA154" s="27"/>
    </row>
    <row r="155" spans="7:27" s="28" customFormat="1" ht="15.75" customHeight="1">
      <c r="V155" s="27"/>
      <c r="W155" s="27"/>
      <c r="X155" s="27"/>
      <c r="Y155" s="27"/>
      <c r="Z155" s="27"/>
      <c r="AA155" s="27"/>
    </row>
    <row r="156" spans="7:27" s="28" customFormat="1">
      <c r="V156" s="27"/>
      <c r="W156" s="27"/>
      <c r="X156" s="27"/>
      <c r="Y156" s="27"/>
      <c r="Z156" s="27"/>
      <c r="AA156" s="27"/>
    </row>
    <row r="157" spans="7:27" s="28" customFormat="1" ht="15.75" customHeight="1">
      <c r="V157" s="27"/>
      <c r="W157" s="27"/>
      <c r="X157" s="27"/>
      <c r="Y157" s="27"/>
      <c r="Z157" s="27"/>
      <c r="AA157" s="27"/>
    </row>
    <row r="158" spans="7:27" s="28" customFormat="1" ht="15.75" customHeight="1">
      <c r="V158" s="27"/>
      <c r="W158" s="27"/>
      <c r="X158" s="27"/>
      <c r="Y158" s="27"/>
      <c r="Z158" s="27"/>
      <c r="AA158" s="27"/>
    </row>
    <row r="159" spans="7:27" s="28" customFormat="1" ht="15.75" customHeight="1">
      <c r="V159" s="27"/>
      <c r="W159" s="27"/>
      <c r="X159" s="27"/>
      <c r="Y159" s="27"/>
      <c r="Z159" s="27"/>
      <c r="AA159" s="27"/>
    </row>
    <row r="160" spans="7:27" s="28" customFormat="1" ht="15.75" customHeight="1">
      <c r="V160" s="27"/>
      <c r="W160" s="27"/>
      <c r="X160" s="27"/>
      <c r="Y160" s="27"/>
      <c r="Z160" s="27"/>
      <c r="AA160" s="27"/>
    </row>
    <row r="161" spans="22:27" s="28" customFormat="1" ht="15.75" customHeight="1">
      <c r="V161" s="27"/>
      <c r="W161" s="27"/>
      <c r="X161" s="27"/>
      <c r="Y161" s="27"/>
      <c r="Z161" s="27"/>
      <c r="AA161" s="27"/>
    </row>
    <row r="162" spans="22:27" s="28" customFormat="1" ht="15.75" customHeight="1">
      <c r="V162" s="27"/>
      <c r="W162" s="27"/>
      <c r="X162" s="27"/>
      <c r="Y162" s="27"/>
      <c r="Z162" s="27"/>
      <c r="AA162" s="27"/>
    </row>
    <row r="163" spans="22:27" s="28" customFormat="1" ht="15.75" customHeight="1">
      <c r="V163" s="27"/>
      <c r="W163" s="27"/>
      <c r="X163" s="27"/>
      <c r="Y163" s="27"/>
      <c r="Z163" s="27"/>
      <c r="AA163" s="27"/>
    </row>
    <row r="164" spans="22:27" s="28" customFormat="1" ht="15.75" customHeight="1">
      <c r="V164" s="27"/>
      <c r="W164" s="27"/>
      <c r="X164" s="27"/>
      <c r="Y164" s="27"/>
      <c r="Z164" s="27"/>
      <c r="AA164" s="27"/>
    </row>
    <row r="165" spans="22:27" s="28" customFormat="1" ht="15.75" customHeight="1">
      <c r="V165" s="27"/>
      <c r="W165" s="27"/>
      <c r="X165" s="27"/>
      <c r="Y165" s="27"/>
      <c r="Z165" s="27"/>
      <c r="AA165" s="27"/>
    </row>
    <row r="166" spans="22:27" s="28" customFormat="1" ht="15.75" customHeight="1">
      <c r="V166" s="27"/>
      <c r="W166" s="27"/>
      <c r="X166" s="27"/>
      <c r="Y166" s="27"/>
      <c r="Z166" s="27"/>
      <c r="AA166" s="27"/>
    </row>
    <row r="167" spans="22:27" s="28" customFormat="1" ht="15.75" customHeight="1">
      <c r="V167" s="27"/>
      <c r="W167" s="27"/>
      <c r="X167" s="27"/>
      <c r="Y167" s="27"/>
      <c r="Z167" s="27"/>
      <c r="AA167" s="27"/>
    </row>
    <row r="168" spans="22:27" s="28" customFormat="1" ht="15.75" customHeight="1">
      <c r="V168" s="27"/>
      <c r="W168" s="27"/>
      <c r="X168" s="27"/>
      <c r="Y168" s="27"/>
      <c r="Z168" s="27"/>
      <c r="AA168" s="27"/>
    </row>
    <row r="169" spans="22:27" s="28" customFormat="1" ht="15.75" customHeight="1">
      <c r="V169" s="27"/>
      <c r="W169" s="27"/>
      <c r="X169" s="27"/>
      <c r="Y169" s="27"/>
      <c r="Z169" s="27"/>
      <c r="AA169" s="27"/>
    </row>
    <row r="170" spans="22:27" s="28" customFormat="1" ht="15.75" customHeight="1">
      <c r="V170"/>
      <c r="W170"/>
      <c r="X170"/>
      <c r="Y170"/>
      <c r="Z170"/>
      <c r="AA170"/>
    </row>
    <row r="171" spans="22:27" s="28" customFormat="1" ht="15.75" customHeight="1">
      <c r="V171"/>
      <c r="W171"/>
      <c r="X171"/>
      <c r="Y171"/>
      <c r="Z171"/>
      <c r="AA171"/>
    </row>
    <row r="172" spans="22:27" s="28" customFormat="1" ht="15.75" customHeight="1">
      <c r="V172"/>
      <c r="W172"/>
      <c r="X172"/>
      <c r="Y172"/>
      <c r="Z172"/>
      <c r="AA172"/>
    </row>
    <row r="173" spans="22:27" s="28" customFormat="1" ht="15.75" customHeight="1">
      <c r="V173"/>
      <c r="W173"/>
      <c r="X173"/>
      <c r="Y173"/>
      <c r="Z173"/>
      <c r="AA173"/>
    </row>
    <row r="174" spans="22:27" s="28" customFormat="1" ht="15.75" customHeight="1">
      <c r="V174"/>
      <c r="W174"/>
      <c r="X174"/>
      <c r="Y174"/>
      <c r="Z174"/>
      <c r="AA174"/>
    </row>
    <row r="175" spans="22:27" s="28" customFormat="1" ht="15.75" customHeight="1">
      <c r="V175"/>
      <c r="W175"/>
      <c r="X175"/>
      <c r="Y175"/>
      <c r="Z175"/>
      <c r="AA175"/>
    </row>
    <row r="176" spans="22:27" s="28" customFormat="1" ht="15.75" customHeight="1">
      <c r="V176"/>
      <c r="W176"/>
      <c r="X176"/>
      <c r="Y176"/>
      <c r="Z176"/>
      <c r="AA176"/>
    </row>
    <row r="177" spans="22:27" s="28" customFormat="1" ht="15.75" customHeight="1">
      <c r="V177"/>
      <c r="W177"/>
      <c r="X177"/>
      <c r="Y177"/>
      <c r="Z177"/>
      <c r="AA177"/>
    </row>
    <row r="178" spans="22:27" s="28" customFormat="1" ht="25.5" customHeight="1">
      <c r="V178"/>
      <c r="W178"/>
      <c r="X178"/>
      <c r="Y178"/>
      <c r="Z178"/>
      <c r="AA178"/>
    </row>
    <row r="179" spans="22:27" s="28" customFormat="1" ht="15.75" customHeight="1">
      <c r="V179"/>
      <c r="W179"/>
      <c r="X179"/>
      <c r="Y179"/>
      <c r="Z179"/>
      <c r="AA179"/>
    </row>
    <row r="180" spans="22:27" s="27" customFormat="1" ht="15.75" customHeight="1">
      <c r="V180"/>
      <c r="W180"/>
      <c r="X180"/>
      <c r="Y180"/>
      <c r="Z180"/>
      <c r="AA180"/>
    </row>
    <row r="181" spans="22:27" s="27" customFormat="1" ht="43.15" customHeight="1">
      <c r="V181"/>
      <c r="W181"/>
      <c r="X181"/>
      <c r="Y181"/>
      <c r="Z181"/>
      <c r="AA181"/>
    </row>
    <row r="182" spans="22:27" s="27" customFormat="1" ht="20.25" customHeight="1">
      <c r="V182"/>
      <c r="W182"/>
      <c r="X182"/>
      <c r="Y182"/>
      <c r="Z182"/>
      <c r="AA182"/>
    </row>
    <row r="183" spans="22:27" s="27" customFormat="1" ht="16.149999999999999" customHeight="1">
      <c r="V183"/>
      <c r="W183"/>
      <c r="X183"/>
      <c r="Y183"/>
      <c r="Z183"/>
      <c r="AA183"/>
    </row>
    <row r="184" spans="22:27" s="27" customFormat="1" ht="48" customHeight="1">
      <c r="V184"/>
      <c r="W184"/>
      <c r="X184"/>
      <c r="Y184"/>
      <c r="Z184"/>
      <c r="AA184"/>
    </row>
    <row r="185" spans="22:27" s="27" customFormat="1" ht="15.75" customHeight="1">
      <c r="V185"/>
      <c r="W185"/>
      <c r="X185"/>
      <c r="Y185"/>
      <c r="Z185"/>
      <c r="AA185"/>
    </row>
    <row r="186" spans="22:27" s="27" customFormat="1" ht="15.75" customHeight="1">
      <c r="V186"/>
      <c r="W186"/>
      <c r="X186"/>
      <c r="Y186"/>
      <c r="Z186"/>
      <c r="AA186"/>
    </row>
    <row r="187" spans="22:27" s="27" customFormat="1" ht="50.45" customHeight="1">
      <c r="V187"/>
      <c r="W187"/>
      <c r="X187"/>
      <c r="Y187"/>
      <c r="Z187"/>
      <c r="AA187"/>
    </row>
    <row r="188" spans="22:27" s="27" customFormat="1" ht="15.75" customHeight="1">
      <c r="V188"/>
      <c r="W188"/>
      <c r="X188"/>
      <c r="Y188"/>
      <c r="Z188"/>
      <c r="AA188"/>
    </row>
    <row r="189" spans="22:27" s="27" customFormat="1" ht="15.75" customHeight="1">
      <c r="V189"/>
      <c r="W189"/>
      <c r="X189"/>
      <c r="Y189"/>
      <c r="Z189"/>
      <c r="AA189"/>
    </row>
    <row r="190" spans="22:27" s="27" customFormat="1" ht="44.45" customHeight="1">
      <c r="V190"/>
      <c r="W190"/>
      <c r="X190"/>
      <c r="Y190"/>
      <c r="Z190"/>
      <c r="AA190"/>
    </row>
    <row r="191" spans="22:27" s="27" customFormat="1" ht="15.75" customHeight="1">
      <c r="V191"/>
      <c r="W191"/>
      <c r="X191"/>
      <c r="Y191"/>
      <c r="Z191"/>
      <c r="AA191"/>
    </row>
    <row r="192" spans="22:27" s="27" customFormat="1" ht="15.75" customHeight="1">
      <c r="V192"/>
      <c r="W192"/>
      <c r="X192"/>
      <c r="Y192"/>
      <c r="Z192"/>
      <c r="AA192"/>
    </row>
    <row r="193" spans="22:27" s="27" customFormat="1" ht="46.9" customHeight="1">
      <c r="V193"/>
      <c r="W193"/>
      <c r="X193"/>
      <c r="Y193"/>
      <c r="Z193"/>
      <c r="AA193"/>
    </row>
    <row r="194" spans="22:27" s="27" customFormat="1" ht="15.75" customHeight="1">
      <c r="V194"/>
      <c r="W194"/>
      <c r="X194"/>
      <c r="Y194"/>
      <c r="Z194"/>
      <c r="AA194"/>
    </row>
    <row r="195" spans="22:27" s="27" customFormat="1" ht="15.75" customHeight="1">
      <c r="V195"/>
      <c r="W195"/>
      <c r="X195"/>
      <c r="Y195"/>
      <c r="Z195"/>
      <c r="AA195"/>
    </row>
    <row r="196" spans="22:27" s="27" customFormat="1" ht="51" customHeight="1">
      <c r="V196"/>
      <c r="W196"/>
      <c r="X196"/>
      <c r="Y196"/>
      <c r="Z196"/>
      <c r="AA196"/>
    </row>
    <row r="197" spans="22:27" s="27" customFormat="1" ht="15.75" customHeight="1">
      <c r="V197"/>
      <c r="W197"/>
      <c r="X197"/>
      <c r="Y197"/>
      <c r="Z197"/>
      <c r="AA197"/>
    </row>
    <row r="198" spans="22:27" s="27" customFormat="1" ht="15.75" customHeight="1">
      <c r="V198"/>
      <c r="W198"/>
      <c r="X198"/>
      <c r="Y198"/>
      <c r="Z198"/>
      <c r="AA198"/>
    </row>
    <row r="199" spans="22:27" s="27" customFormat="1" ht="61.15" customHeight="1">
      <c r="V199"/>
      <c r="W199"/>
      <c r="X199"/>
      <c r="Y199"/>
      <c r="Z199"/>
      <c r="AA199"/>
    </row>
    <row r="200" spans="22:27" s="27" customFormat="1" ht="15.75" customHeight="1">
      <c r="V200"/>
      <c r="W200"/>
      <c r="X200"/>
      <c r="Y200"/>
      <c r="Z200"/>
      <c r="AA200"/>
    </row>
    <row r="201" spans="22:27" s="27" customFormat="1" ht="15.75" customHeight="1">
      <c r="V201"/>
      <c r="W201"/>
      <c r="X201"/>
      <c r="Y201"/>
      <c r="Z201"/>
      <c r="AA201"/>
    </row>
    <row r="202" spans="22:27" s="27" customFormat="1" ht="61.15" customHeight="1">
      <c r="V202"/>
      <c r="W202"/>
      <c r="X202"/>
      <c r="Y202"/>
      <c r="Z202"/>
      <c r="AA202"/>
    </row>
    <row r="203" spans="22:27" s="27" customFormat="1" ht="15.75" customHeight="1">
      <c r="V203"/>
      <c r="W203"/>
      <c r="X203"/>
      <c r="Y203"/>
      <c r="Z203"/>
      <c r="AA203"/>
    </row>
    <row r="204" spans="22:27" s="27" customFormat="1" ht="15.75" customHeight="1">
      <c r="V204"/>
      <c r="W204"/>
      <c r="X204"/>
      <c r="Y204"/>
      <c r="Z204"/>
      <c r="AA204"/>
    </row>
    <row r="205" spans="22:27" s="27" customFormat="1" ht="15.75" customHeight="1">
      <c r="V205"/>
      <c r="W205"/>
      <c r="X205"/>
      <c r="Y205"/>
      <c r="Z205"/>
      <c r="AA205"/>
    </row>
    <row r="206" spans="22:27" s="27" customFormat="1" ht="15.75" customHeight="1">
      <c r="V206"/>
      <c r="W206"/>
      <c r="X206"/>
      <c r="Y206"/>
      <c r="Z206"/>
      <c r="AA206"/>
    </row>
    <row r="207" spans="22:27" s="27" customFormat="1" ht="15.75" customHeight="1">
      <c r="V207"/>
      <c r="W207"/>
      <c r="X207"/>
      <c r="Y207"/>
      <c r="Z207"/>
      <c r="AA207"/>
    </row>
    <row r="208" spans="22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F881"/>
  <sheetViews>
    <sheetView view="pageBreakPreview" topLeftCell="AM28" zoomScaleNormal="70" zoomScaleSheetLayoutView="100" workbookViewId="0">
      <selection activeCell="AU55" sqref="AU5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8.71093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120</v>
      </c>
      <c r="B6" s="137"/>
      <c r="C6" s="137"/>
      <c r="D6" s="137"/>
      <c r="E6" s="137"/>
      <c r="F6" s="137"/>
      <c r="G6" s="137"/>
      <c r="H6" s="140" t="s">
        <v>120</v>
      </c>
      <c r="I6" s="137"/>
      <c r="J6" s="137"/>
      <c r="K6" s="137"/>
      <c r="L6" s="137"/>
      <c r="M6" s="137"/>
      <c r="N6" s="137"/>
      <c r="O6" s="140" t="s">
        <v>120</v>
      </c>
      <c r="P6" s="137"/>
      <c r="Q6" s="137"/>
      <c r="R6" s="137"/>
      <c r="S6" s="137"/>
      <c r="T6" s="137"/>
      <c r="U6" s="137"/>
      <c r="V6" s="140" t="s">
        <v>120</v>
      </c>
      <c r="W6" s="137"/>
      <c r="X6" s="137"/>
      <c r="Y6" s="137"/>
      <c r="Z6" s="137"/>
      <c r="AA6" s="137"/>
      <c r="AB6" s="137"/>
      <c r="AC6" s="140" t="s">
        <v>120</v>
      </c>
      <c r="AD6" s="137"/>
      <c r="AE6" s="137"/>
      <c r="AF6" s="137"/>
      <c r="AG6" s="137"/>
      <c r="AH6" s="137"/>
      <c r="AI6" s="137"/>
      <c r="AJ6" s="140" t="s">
        <v>120</v>
      </c>
      <c r="AK6" s="137"/>
      <c r="AL6" s="137"/>
      <c r="AM6" s="137"/>
      <c r="AN6" s="137"/>
      <c r="AO6" s="137"/>
      <c r="AP6" s="137"/>
      <c r="AQ6" s="140" t="s">
        <v>120</v>
      </c>
      <c r="AR6" s="137"/>
      <c r="AS6" s="137"/>
      <c r="AT6" s="137"/>
      <c r="AU6" s="137"/>
      <c r="AV6" s="137"/>
      <c r="AW6" s="137"/>
      <c r="AX6" s="140" t="s">
        <v>120</v>
      </c>
      <c r="AY6" s="137"/>
      <c r="AZ6" s="137"/>
      <c r="BA6" s="137"/>
      <c r="BB6" s="137"/>
      <c r="BC6" s="137"/>
      <c r="BD6" s="137"/>
      <c r="BE6" s="140" t="s">
        <v>120</v>
      </c>
      <c r="BF6" s="137"/>
      <c r="BG6" s="137"/>
      <c r="BH6" s="137"/>
      <c r="BI6" s="137"/>
      <c r="BJ6" s="137"/>
      <c r="BK6" s="137"/>
      <c r="BL6" s="140" t="s">
        <v>120</v>
      </c>
      <c r="BM6" s="137"/>
      <c r="BN6" s="137"/>
      <c r="BO6" s="137"/>
      <c r="BP6" s="137"/>
      <c r="BQ6" s="137"/>
      <c r="BR6" s="137"/>
      <c r="BS6" s="140" t="s">
        <v>120</v>
      </c>
      <c r="BT6" s="137"/>
      <c r="BU6" s="137"/>
      <c r="BV6" s="137"/>
      <c r="BW6" s="137"/>
      <c r="BX6" s="137"/>
      <c r="BY6" s="137"/>
      <c r="BZ6" s="140" t="s">
        <v>120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8" t="s">
        <v>102</v>
      </c>
      <c r="B8" s="137"/>
      <c r="C8" s="137"/>
      <c r="D8" s="137"/>
      <c r="E8" s="137"/>
      <c r="F8" s="137"/>
      <c r="G8" s="137"/>
      <c r="H8" s="138" t="s">
        <v>102</v>
      </c>
      <c r="I8" s="137"/>
      <c r="J8" s="137"/>
      <c r="K8" s="137"/>
      <c r="L8" s="137"/>
      <c r="M8" s="137"/>
      <c r="N8" s="137"/>
      <c r="O8" s="138" t="s">
        <v>102</v>
      </c>
      <c r="P8" s="137"/>
      <c r="Q8" s="137"/>
      <c r="R8" s="137"/>
      <c r="S8" s="137"/>
      <c r="T8" s="137"/>
      <c r="U8" s="137"/>
      <c r="V8" s="138" t="s">
        <v>102</v>
      </c>
      <c r="W8" s="137"/>
      <c r="X8" s="137"/>
      <c r="Y8" s="137"/>
      <c r="Z8" s="137"/>
      <c r="AA8" s="137"/>
      <c r="AB8" s="137"/>
      <c r="AC8" s="138" t="s">
        <v>102</v>
      </c>
      <c r="AD8" s="137"/>
      <c r="AE8" s="137"/>
      <c r="AF8" s="137"/>
      <c r="AG8" s="137"/>
      <c r="AH8" s="137"/>
      <c r="AI8" s="137"/>
      <c r="AJ8" s="138" t="s">
        <v>102</v>
      </c>
      <c r="AK8" s="137"/>
      <c r="AL8" s="137"/>
      <c r="AM8" s="137"/>
      <c r="AN8" s="137"/>
      <c r="AO8" s="137"/>
      <c r="AP8" s="137"/>
      <c r="AQ8" s="138" t="s">
        <v>102</v>
      </c>
      <c r="AR8" s="137"/>
      <c r="AS8" s="137"/>
      <c r="AT8" s="137"/>
      <c r="AU8" s="137"/>
      <c r="AV8" s="137"/>
      <c r="AW8" s="137"/>
      <c r="AX8" s="138" t="s">
        <v>102</v>
      </c>
      <c r="AY8" s="137"/>
      <c r="AZ8" s="137"/>
      <c r="BA8" s="137"/>
      <c r="BB8" s="137"/>
      <c r="BC8" s="137"/>
      <c r="BD8" s="137"/>
      <c r="BE8" s="138" t="s">
        <v>102</v>
      </c>
      <c r="BF8" s="137"/>
      <c r="BG8" s="137"/>
      <c r="BH8" s="137"/>
      <c r="BI8" s="137"/>
      <c r="BJ8" s="137"/>
      <c r="BK8" s="137"/>
      <c r="BL8" s="138" t="s">
        <v>102</v>
      </c>
      <c r="BM8" s="137"/>
      <c r="BN8" s="137"/>
      <c r="BO8" s="137"/>
      <c r="BP8" s="137"/>
      <c r="BQ8" s="137"/>
      <c r="BR8" s="137"/>
      <c r="BS8" s="138" t="s">
        <v>102</v>
      </c>
      <c r="BT8" s="137"/>
      <c r="BU8" s="137"/>
      <c r="BV8" s="137"/>
      <c r="BW8" s="137"/>
      <c r="BX8" s="137"/>
      <c r="BY8" s="137"/>
      <c r="BZ8" s="138" t="s">
        <v>102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65.2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4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7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7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27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C22+C57</f>
        <v>118698</v>
      </c>
      <c r="D21" s="102">
        <f t="shared" ref="D21:E21" si="0">D22+D57</f>
        <v>0</v>
      </c>
      <c r="E21" s="102">
        <f t="shared" si="0"/>
        <v>649.13</v>
      </c>
      <c r="F21" s="102">
        <f>C21+D21-E21</f>
        <v>118048.87</v>
      </c>
      <c r="G21" s="103"/>
      <c r="H21" s="100" t="s">
        <v>28</v>
      </c>
      <c r="I21" s="101" t="s">
        <v>29</v>
      </c>
      <c r="J21" s="102">
        <f>J22+J57</f>
        <v>118048.87</v>
      </c>
      <c r="K21" s="102">
        <f>K22+K57</f>
        <v>0</v>
      </c>
      <c r="L21" s="102">
        <f t="shared" ref="L21" si="1">L22+L57</f>
        <v>5580.97</v>
      </c>
      <c r="M21" s="102">
        <f>J21+K21-L21</f>
        <v>112467.9</v>
      </c>
      <c r="O21" s="100" t="s">
        <v>28</v>
      </c>
      <c r="P21" s="101" t="s">
        <v>29</v>
      </c>
      <c r="Q21" s="102">
        <f>Q22+Q57</f>
        <v>112467.9</v>
      </c>
      <c r="R21" s="102">
        <f t="shared" ref="R21:S21" si="2">R22+R57</f>
        <v>0</v>
      </c>
      <c r="S21" s="102">
        <f t="shared" si="2"/>
        <v>10115.35</v>
      </c>
      <c r="T21" s="102">
        <f>Q21+R21-S21</f>
        <v>102352.54999999999</v>
      </c>
      <c r="V21" s="100" t="s">
        <v>28</v>
      </c>
      <c r="W21" s="101" t="s">
        <v>29</v>
      </c>
      <c r="X21" s="102">
        <f>X22+X57</f>
        <v>102352.55</v>
      </c>
      <c r="Y21" s="102">
        <f t="shared" ref="Y21:Z21" si="3">Y22+Y57</f>
        <v>0</v>
      </c>
      <c r="Z21" s="102">
        <f t="shared" si="3"/>
        <v>6171.83</v>
      </c>
      <c r="AA21" s="102">
        <f>X21+Y21-Z21</f>
        <v>96180.72</v>
      </c>
      <c r="AC21" s="100" t="s">
        <v>28</v>
      </c>
      <c r="AD21" s="101" t="s">
        <v>29</v>
      </c>
      <c r="AE21" s="102">
        <f>AE22+AE57</f>
        <v>96180.72</v>
      </c>
      <c r="AF21" s="102">
        <f t="shared" ref="AF21:AG21" si="4">AF22+AF57</f>
        <v>0</v>
      </c>
      <c r="AG21" s="102">
        <f t="shared" si="4"/>
        <v>11579.27</v>
      </c>
      <c r="AH21" s="102">
        <f>AE21+AF21-AG21</f>
        <v>84601.45</v>
      </c>
      <c r="AJ21" s="100" t="s">
        <v>28</v>
      </c>
      <c r="AK21" s="101" t="s">
        <v>29</v>
      </c>
      <c r="AL21" s="102">
        <f>AL22+AL57</f>
        <v>84601.450000000012</v>
      </c>
      <c r="AM21" s="102">
        <f t="shared" ref="AM21:AN21" si="5">AM22+AM57</f>
        <v>0</v>
      </c>
      <c r="AN21" s="102">
        <f t="shared" si="5"/>
        <v>3552.3799999999997</v>
      </c>
      <c r="AO21" s="102">
        <f>AL21+AM21-AN21</f>
        <v>81049.070000000007</v>
      </c>
      <c r="AQ21" s="100" t="s">
        <v>28</v>
      </c>
      <c r="AR21" s="101" t="s">
        <v>29</v>
      </c>
      <c r="AS21" s="102">
        <f>AS22+AS57</f>
        <v>81049.070000000007</v>
      </c>
      <c r="AT21" s="102">
        <f t="shared" ref="AT21:AU21" si="6">AT22+AT57</f>
        <v>0</v>
      </c>
      <c r="AU21" s="102">
        <f t="shared" si="6"/>
        <v>5248.84</v>
      </c>
      <c r="AV21" s="102">
        <f>AS21+AT21-AU21</f>
        <v>75800.23000000001</v>
      </c>
      <c r="AX21" s="100" t="s">
        <v>28</v>
      </c>
      <c r="AY21" s="101" t="s">
        <v>29</v>
      </c>
      <c r="AZ21" s="102">
        <f>AZ22+AZ57</f>
        <v>75800.23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75800.23</v>
      </c>
      <c r="BE21" s="100" t="s">
        <v>28</v>
      </c>
      <c r="BF21" s="101" t="s">
        <v>29</v>
      </c>
      <c r="BG21" s="102">
        <f>BG22+BG57</f>
        <v>75800.23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75800.23</v>
      </c>
      <c r="BL21" s="100" t="s">
        <v>28</v>
      </c>
      <c r="BM21" s="101" t="s">
        <v>29</v>
      </c>
      <c r="BN21" s="102">
        <f>BN22+BN57</f>
        <v>75800.23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75800.23</v>
      </c>
      <c r="BS21" s="100" t="s">
        <v>28</v>
      </c>
      <c r="BT21" s="101" t="s">
        <v>29</v>
      </c>
      <c r="BU21" s="102">
        <f>BU22+BU57</f>
        <v>75800.23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75800.23</v>
      </c>
      <c r="BZ21" s="100" t="s">
        <v>28</v>
      </c>
      <c r="CA21" s="101" t="s">
        <v>29</v>
      </c>
      <c r="CB21" s="102">
        <f>CB22+CB57</f>
        <v>75800.23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75800.23</v>
      </c>
    </row>
    <row r="22" spans="1:84" s="96" customFormat="1" ht="36" customHeight="1" thickBot="1">
      <c r="A22" s="92" t="s">
        <v>121</v>
      </c>
      <c r="B22" s="93">
        <v>2000</v>
      </c>
      <c r="C22" s="94">
        <f>C23+C55</f>
        <v>118698</v>
      </c>
      <c r="D22" s="94">
        <f t="shared" ref="D22:E22" si="12">D23+D55</f>
        <v>0</v>
      </c>
      <c r="E22" s="94">
        <f t="shared" si="12"/>
        <v>649.13</v>
      </c>
      <c r="F22" s="95">
        <f t="shared" ref="F22:F24" si="13">C22+D22-E22</f>
        <v>118048.87</v>
      </c>
      <c r="H22" s="92" t="s">
        <v>121</v>
      </c>
      <c r="I22" s="93">
        <v>2000</v>
      </c>
      <c r="J22" s="94">
        <f>J23+J55</f>
        <v>118048.87</v>
      </c>
      <c r="K22" s="94">
        <f>K23+K55</f>
        <v>0</v>
      </c>
      <c r="L22" s="94">
        <f>L23+L55</f>
        <v>5580.97</v>
      </c>
      <c r="M22" s="95">
        <f t="shared" ref="M22:M24" si="14">J22+K22-L22</f>
        <v>112467.9</v>
      </c>
      <c r="O22" s="92" t="s">
        <v>121</v>
      </c>
      <c r="P22" s="93">
        <v>2000</v>
      </c>
      <c r="Q22" s="94">
        <f>Q23+Q55</f>
        <v>112467.9</v>
      </c>
      <c r="R22" s="94">
        <f t="shared" ref="R22:S22" si="15">R23+R55</f>
        <v>0</v>
      </c>
      <c r="S22" s="94">
        <f t="shared" si="15"/>
        <v>10115.35</v>
      </c>
      <c r="T22" s="95">
        <f t="shared" ref="T22:T24" si="16">Q22+R22-S22</f>
        <v>102352.54999999999</v>
      </c>
      <c r="V22" s="92" t="s">
        <v>121</v>
      </c>
      <c r="W22" s="93">
        <v>2000</v>
      </c>
      <c r="X22" s="94">
        <f>X23+X55</f>
        <v>102352.55</v>
      </c>
      <c r="Y22" s="94">
        <f t="shared" ref="Y22:Z22" si="17">Y23+Y55</f>
        <v>0</v>
      </c>
      <c r="Z22" s="94">
        <f t="shared" si="17"/>
        <v>6171.83</v>
      </c>
      <c r="AA22" s="95">
        <f t="shared" ref="AA22:AA24" si="18">X22+Y22-Z22</f>
        <v>96180.72</v>
      </c>
      <c r="AC22" s="92" t="s">
        <v>121</v>
      </c>
      <c r="AD22" s="93">
        <v>2000</v>
      </c>
      <c r="AE22" s="94">
        <f>AE23+AE55</f>
        <v>96180.72</v>
      </c>
      <c r="AF22" s="94">
        <f t="shared" ref="AF22:AG22" si="19">AF23+AF55</f>
        <v>0</v>
      </c>
      <c r="AG22" s="94">
        <f t="shared" si="19"/>
        <v>11579.27</v>
      </c>
      <c r="AH22" s="95">
        <f t="shared" ref="AH22:AH24" si="20">AE22+AF22-AG22</f>
        <v>84601.45</v>
      </c>
      <c r="AJ22" s="92" t="s">
        <v>121</v>
      </c>
      <c r="AK22" s="93">
        <v>2000</v>
      </c>
      <c r="AL22" s="94">
        <f>AL23+AL55</f>
        <v>84601.450000000012</v>
      </c>
      <c r="AM22" s="94">
        <f t="shared" ref="AM22:AN22" si="21">AM23+AM55</f>
        <v>0</v>
      </c>
      <c r="AN22" s="94">
        <f t="shared" si="21"/>
        <v>3552.3799999999997</v>
      </c>
      <c r="AO22" s="95">
        <f t="shared" ref="AO22:AO24" si="22">AL22+AM22-AN22</f>
        <v>81049.070000000007</v>
      </c>
      <c r="AQ22" s="92" t="s">
        <v>121</v>
      </c>
      <c r="AR22" s="93">
        <v>2000</v>
      </c>
      <c r="AS22" s="94">
        <f>AS23+AS55</f>
        <v>81049.070000000007</v>
      </c>
      <c r="AT22" s="94">
        <f t="shared" ref="AT22:AU22" si="23">AT23+AT55</f>
        <v>0</v>
      </c>
      <c r="AU22" s="94">
        <f t="shared" si="23"/>
        <v>5248.84</v>
      </c>
      <c r="AV22" s="95">
        <f t="shared" ref="AV22:AV24" si="24">AS22+AT22-AU22</f>
        <v>75800.23000000001</v>
      </c>
      <c r="AX22" s="92" t="s">
        <v>121</v>
      </c>
      <c r="AY22" s="93">
        <v>2000</v>
      </c>
      <c r="AZ22" s="94">
        <f>AZ23+AZ55</f>
        <v>75800.23</v>
      </c>
      <c r="BA22" s="94">
        <f t="shared" ref="BA22:BB22" si="25">BA23+BA55</f>
        <v>0</v>
      </c>
      <c r="BB22" s="94">
        <f t="shared" si="25"/>
        <v>0</v>
      </c>
      <c r="BC22" s="95">
        <f t="shared" ref="BC22:BC24" si="26">AZ22+BA22-BB22</f>
        <v>75800.23</v>
      </c>
      <c r="BE22" s="92" t="s">
        <v>121</v>
      </c>
      <c r="BF22" s="93">
        <v>2000</v>
      </c>
      <c r="BG22" s="94">
        <f>BG23+BG55</f>
        <v>75800.23</v>
      </c>
      <c r="BH22" s="94">
        <f t="shared" ref="BH22:BI22" si="27">BH23+BH55</f>
        <v>0</v>
      </c>
      <c r="BI22" s="94">
        <f t="shared" si="27"/>
        <v>0</v>
      </c>
      <c r="BJ22" s="95">
        <f t="shared" ref="BJ22:BJ24" si="28">BG22+BH22-BI22</f>
        <v>75800.23</v>
      </c>
      <c r="BL22" s="92" t="s">
        <v>121</v>
      </c>
      <c r="BM22" s="93">
        <v>2000</v>
      </c>
      <c r="BN22" s="94">
        <f>BN23+BN55</f>
        <v>75800.23</v>
      </c>
      <c r="BO22" s="94">
        <f t="shared" ref="BO22:BP22" si="29">BO23+BO55</f>
        <v>0</v>
      </c>
      <c r="BP22" s="94">
        <f t="shared" si="29"/>
        <v>0</v>
      </c>
      <c r="BQ22" s="95">
        <f t="shared" ref="BQ22:BQ24" si="30">BN22+BO22-BP22</f>
        <v>75800.23</v>
      </c>
      <c r="BS22" s="92" t="s">
        <v>121</v>
      </c>
      <c r="BT22" s="93">
        <v>2000</v>
      </c>
      <c r="BU22" s="94">
        <f>BU23+BU55</f>
        <v>75800.23</v>
      </c>
      <c r="BV22" s="94">
        <f t="shared" ref="BV22:BW22" si="31">BV23+BV55</f>
        <v>0</v>
      </c>
      <c r="BW22" s="94">
        <f t="shared" si="31"/>
        <v>0</v>
      </c>
      <c r="BX22" s="95">
        <f t="shared" ref="BX22:BX24" si="32">BU22+BV22-BW22</f>
        <v>75800.23</v>
      </c>
      <c r="BZ22" s="92" t="s">
        <v>121</v>
      </c>
      <c r="CA22" s="93">
        <v>2000</v>
      </c>
      <c r="CB22" s="94">
        <f>CB23+CB55</f>
        <v>75800.23</v>
      </c>
      <c r="CC22" s="94">
        <f t="shared" ref="CC22:CD22" si="33">CC23+CC55</f>
        <v>0</v>
      </c>
      <c r="CD22" s="94">
        <f t="shared" si="33"/>
        <v>0</v>
      </c>
      <c r="CE22" s="95">
        <f t="shared" ref="CE22:CE24" si="34">CB22+CC22-CD22</f>
        <v>75800.23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C24+C31+C32+C49</f>
        <v>118698</v>
      </c>
      <c r="D23" s="107">
        <f t="shared" ref="D23:E23" si="35">D24+D31+D32+D49</f>
        <v>0</v>
      </c>
      <c r="E23" s="107">
        <f t="shared" si="35"/>
        <v>649.13</v>
      </c>
      <c r="F23" s="107">
        <f t="shared" si="13"/>
        <v>118048.87</v>
      </c>
      <c r="H23" s="105" t="s">
        <v>30</v>
      </c>
      <c r="I23" s="106">
        <v>2200</v>
      </c>
      <c r="J23" s="107">
        <f>J24+J31+J32+J49</f>
        <v>118048.87</v>
      </c>
      <c r="K23" s="107">
        <f>K24+K31+K32+K49</f>
        <v>0</v>
      </c>
      <c r="L23" s="107">
        <f>L24+L31+L32+L49</f>
        <v>5580.97</v>
      </c>
      <c r="M23" s="107">
        <f t="shared" si="14"/>
        <v>112467.9</v>
      </c>
      <c r="O23" s="105" t="s">
        <v>30</v>
      </c>
      <c r="P23" s="106">
        <v>2200</v>
      </c>
      <c r="Q23" s="107">
        <f>Q24+Q31+Q32+Q49</f>
        <v>112467.9</v>
      </c>
      <c r="R23" s="107">
        <f t="shared" ref="R23:S23" si="36">R24+R31+R32+R49</f>
        <v>0</v>
      </c>
      <c r="S23" s="107">
        <f t="shared" si="36"/>
        <v>10115.35</v>
      </c>
      <c r="T23" s="107">
        <f t="shared" si="16"/>
        <v>102352.54999999999</v>
      </c>
      <c r="V23" s="105" t="s">
        <v>30</v>
      </c>
      <c r="W23" s="106">
        <v>2200</v>
      </c>
      <c r="X23" s="107">
        <f>X24+X31+X32+X49</f>
        <v>102352.55</v>
      </c>
      <c r="Y23" s="107">
        <f t="shared" ref="Y23:Z23" si="37">Y24+Y31+Y32+Y49</f>
        <v>0</v>
      </c>
      <c r="Z23" s="107">
        <f t="shared" si="37"/>
        <v>6171.83</v>
      </c>
      <c r="AA23" s="107">
        <f t="shared" si="18"/>
        <v>96180.72</v>
      </c>
      <c r="AC23" s="105" t="s">
        <v>30</v>
      </c>
      <c r="AD23" s="106">
        <v>2200</v>
      </c>
      <c r="AE23" s="107">
        <f>AE24+AE31+AE32+AE49</f>
        <v>96180.72</v>
      </c>
      <c r="AF23" s="107">
        <f t="shared" ref="AF23:AG23" si="38">AF24+AF31+AF32+AF49</f>
        <v>0</v>
      </c>
      <c r="AG23" s="107">
        <f t="shared" si="38"/>
        <v>11579.27</v>
      </c>
      <c r="AH23" s="107">
        <f t="shared" si="20"/>
        <v>84601.45</v>
      </c>
      <c r="AJ23" s="105" t="s">
        <v>30</v>
      </c>
      <c r="AK23" s="106">
        <v>2200</v>
      </c>
      <c r="AL23" s="107">
        <f>AL24+AL31+AL32+AL49</f>
        <v>84601.450000000012</v>
      </c>
      <c r="AM23" s="107">
        <f t="shared" ref="AM23:AN23" si="39">AM24+AM31+AM32+AM49</f>
        <v>0</v>
      </c>
      <c r="AN23" s="107">
        <f t="shared" si="39"/>
        <v>3552.3799999999997</v>
      </c>
      <c r="AO23" s="107">
        <f t="shared" si="22"/>
        <v>81049.070000000007</v>
      </c>
      <c r="AQ23" s="105" t="s">
        <v>30</v>
      </c>
      <c r="AR23" s="106">
        <v>2200</v>
      </c>
      <c r="AS23" s="107">
        <f>AS24+AS31+AS32+AS49</f>
        <v>81049.070000000007</v>
      </c>
      <c r="AT23" s="107">
        <f t="shared" ref="AT23:AU23" si="40">AT24+AT31+AT32+AT49</f>
        <v>0</v>
      </c>
      <c r="AU23" s="107">
        <f t="shared" si="40"/>
        <v>5248.84</v>
      </c>
      <c r="AV23" s="107">
        <f t="shared" si="24"/>
        <v>75800.23000000001</v>
      </c>
      <c r="AX23" s="105" t="s">
        <v>30</v>
      </c>
      <c r="AY23" s="106">
        <v>2200</v>
      </c>
      <c r="AZ23" s="107">
        <f>AZ24+AZ31+AZ32+AZ49</f>
        <v>75800.23</v>
      </c>
      <c r="BA23" s="107">
        <f t="shared" ref="BA23:BB23" si="41">BA24+BA31+BA32+BA49</f>
        <v>0</v>
      </c>
      <c r="BB23" s="107">
        <f t="shared" si="41"/>
        <v>0</v>
      </c>
      <c r="BC23" s="107">
        <f t="shared" si="26"/>
        <v>75800.23</v>
      </c>
      <c r="BE23" s="105" t="s">
        <v>30</v>
      </c>
      <c r="BF23" s="106">
        <v>2200</v>
      </c>
      <c r="BG23" s="107">
        <f>BG24+BG31+BG32+BG49</f>
        <v>75800.23</v>
      </c>
      <c r="BH23" s="107">
        <f t="shared" ref="BH23:BI23" si="42">BH24+BH31+BH32+BH49</f>
        <v>0</v>
      </c>
      <c r="BI23" s="107">
        <f t="shared" si="42"/>
        <v>0</v>
      </c>
      <c r="BJ23" s="107">
        <f t="shared" si="28"/>
        <v>75800.23</v>
      </c>
      <c r="BL23" s="105" t="s">
        <v>30</v>
      </c>
      <c r="BM23" s="106">
        <v>2200</v>
      </c>
      <c r="BN23" s="107">
        <f>BN24+BN31+BN32+BN49</f>
        <v>75800.23</v>
      </c>
      <c r="BO23" s="107">
        <f t="shared" ref="BO23:BP23" si="43">BO24+BO31+BO32+BO49</f>
        <v>0</v>
      </c>
      <c r="BP23" s="107">
        <f t="shared" si="43"/>
        <v>0</v>
      </c>
      <c r="BQ23" s="107">
        <f t="shared" si="30"/>
        <v>75800.23</v>
      </c>
      <c r="BS23" s="105" t="s">
        <v>30</v>
      </c>
      <c r="BT23" s="106">
        <v>2200</v>
      </c>
      <c r="BU23" s="107">
        <f>BU24+BU31+BU32+BU49</f>
        <v>75800.23</v>
      </c>
      <c r="BV23" s="107">
        <f t="shared" ref="BV23:BW23" si="44">BV24+BV31+BV32+BV49</f>
        <v>0</v>
      </c>
      <c r="BW23" s="107">
        <f t="shared" si="44"/>
        <v>0</v>
      </c>
      <c r="BX23" s="107">
        <f t="shared" si="32"/>
        <v>75800.23</v>
      </c>
      <c r="BZ23" s="105" t="s">
        <v>30</v>
      </c>
      <c r="CA23" s="106">
        <v>2200</v>
      </c>
      <c r="CB23" s="107">
        <f>CB24+CB31+CB32+CB49</f>
        <v>75800.23</v>
      </c>
      <c r="CC23" s="107">
        <f t="shared" ref="CC23:CD23" si="45">CC24+CC31+CC32+CC49</f>
        <v>0</v>
      </c>
      <c r="CD23" s="107">
        <f t="shared" si="45"/>
        <v>0</v>
      </c>
      <c r="CE23" s="107">
        <f t="shared" si="34"/>
        <v>75800.23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12415</v>
      </c>
      <c r="D24" s="43">
        <f t="shared" ref="D24:E24" si="46">SUM(D25:D31)</f>
        <v>0</v>
      </c>
      <c r="E24" s="43">
        <f t="shared" si="46"/>
        <v>0</v>
      </c>
      <c r="F24" s="47">
        <f t="shared" si="13"/>
        <v>12415</v>
      </c>
      <c r="H24" s="37" t="s">
        <v>31</v>
      </c>
      <c r="I24" s="42">
        <v>2210</v>
      </c>
      <c r="J24" s="43">
        <f>SUM(J25:J31)</f>
        <v>12415</v>
      </c>
      <c r="K24" s="43">
        <f t="shared" ref="K24:L24" si="47">SUM(K25:K31)</f>
        <v>0</v>
      </c>
      <c r="L24" s="123">
        <f t="shared" si="47"/>
        <v>0</v>
      </c>
      <c r="M24" s="47">
        <f t="shared" si="14"/>
        <v>12415</v>
      </c>
      <c r="O24" s="37" t="s">
        <v>31</v>
      </c>
      <c r="P24" s="42">
        <v>2210</v>
      </c>
      <c r="Q24" s="43">
        <f>SUM(Q25:Q31)</f>
        <v>12415</v>
      </c>
      <c r="R24" s="43">
        <f t="shared" ref="R24" si="48">SUM(R25:R31)</f>
        <v>0</v>
      </c>
      <c r="S24" s="43">
        <f>SUM(S25:S31)</f>
        <v>0</v>
      </c>
      <c r="T24" s="47">
        <f t="shared" si="16"/>
        <v>12415</v>
      </c>
      <c r="V24" s="37" t="s">
        <v>31</v>
      </c>
      <c r="W24" s="42">
        <v>2210</v>
      </c>
      <c r="X24" s="43">
        <f>SUM(X25:X31)</f>
        <v>12415</v>
      </c>
      <c r="Y24" s="43">
        <f t="shared" ref="Y24:Z24" si="49">SUM(Y25:Y31)</f>
        <v>0</v>
      </c>
      <c r="Z24" s="43">
        <f t="shared" si="49"/>
        <v>0</v>
      </c>
      <c r="AA24" s="47">
        <f t="shared" si="18"/>
        <v>12415</v>
      </c>
      <c r="AC24" s="37" t="s">
        <v>31</v>
      </c>
      <c r="AD24" s="42">
        <v>2210</v>
      </c>
      <c r="AE24" s="43">
        <f>SUM(AE25:AE31)</f>
        <v>12415</v>
      </c>
      <c r="AF24" s="43">
        <f t="shared" ref="AF24:AG24" si="50">SUM(AF25:AF31)</f>
        <v>0</v>
      </c>
      <c r="AG24" s="43">
        <f t="shared" si="50"/>
        <v>1215</v>
      </c>
      <c r="AH24" s="47">
        <f t="shared" si="20"/>
        <v>11200</v>
      </c>
      <c r="AJ24" s="37" t="s">
        <v>31</v>
      </c>
      <c r="AK24" s="42">
        <v>2210</v>
      </c>
      <c r="AL24" s="43">
        <f>SUM(AL25:AL31)</f>
        <v>11200</v>
      </c>
      <c r="AM24" s="43">
        <f t="shared" ref="AM24:AN24" si="51">SUM(AM25:AM31)</f>
        <v>0</v>
      </c>
      <c r="AN24" s="123">
        <f t="shared" si="51"/>
        <v>0</v>
      </c>
      <c r="AO24" s="47">
        <f t="shared" si="22"/>
        <v>11200</v>
      </c>
      <c r="AQ24" s="37" t="s">
        <v>31</v>
      </c>
      <c r="AR24" s="42">
        <v>2210</v>
      </c>
      <c r="AS24" s="43">
        <f>SUM(AS25:AS31)</f>
        <v>11200</v>
      </c>
      <c r="AT24" s="43">
        <f t="shared" ref="AT24:AU24" si="52">SUM(AT25:AT31)</f>
        <v>0</v>
      </c>
      <c r="AU24" s="123">
        <f t="shared" si="52"/>
        <v>0</v>
      </c>
      <c r="AV24" s="47">
        <f t="shared" si="24"/>
        <v>11200</v>
      </c>
      <c r="AX24" s="37" t="s">
        <v>31</v>
      </c>
      <c r="AY24" s="42">
        <v>2210</v>
      </c>
      <c r="AZ24" s="43">
        <f>SUM(AZ25:AZ31)</f>
        <v>11200</v>
      </c>
      <c r="BA24" s="43">
        <f t="shared" ref="BA24:BB24" si="53">SUM(BA25:BA31)</f>
        <v>0</v>
      </c>
      <c r="BB24" s="43">
        <f t="shared" si="53"/>
        <v>0</v>
      </c>
      <c r="BC24" s="47">
        <f t="shared" si="26"/>
        <v>11200</v>
      </c>
      <c r="BE24" s="37" t="s">
        <v>31</v>
      </c>
      <c r="BF24" s="42">
        <v>2210</v>
      </c>
      <c r="BG24" s="43">
        <f>SUM(BG25:BG31)</f>
        <v>11200</v>
      </c>
      <c r="BH24" s="43">
        <f t="shared" ref="BH24:BI24" si="54">SUM(BH25:BH31)</f>
        <v>0</v>
      </c>
      <c r="BI24" s="43">
        <f t="shared" si="54"/>
        <v>0</v>
      </c>
      <c r="BJ24" s="47">
        <f t="shared" si="28"/>
        <v>11200</v>
      </c>
      <c r="BL24" s="37" t="s">
        <v>31</v>
      </c>
      <c r="BM24" s="42">
        <v>2210</v>
      </c>
      <c r="BN24" s="43">
        <f>SUM(BN25:BN31)</f>
        <v>11200</v>
      </c>
      <c r="BO24" s="43">
        <f t="shared" ref="BO24:BP24" si="55">SUM(BO25:BO31)</f>
        <v>0</v>
      </c>
      <c r="BP24" s="43">
        <f t="shared" si="55"/>
        <v>0</v>
      </c>
      <c r="BQ24" s="47">
        <f t="shared" si="30"/>
        <v>11200</v>
      </c>
      <c r="BS24" s="37" t="s">
        <v>31</v>
      </c>
      <c r="BT24" s="42">
        <v>2210</v>
      </c>
      <c r="BU24" s="43">
        <f>SUM(BU25:BU31)</f>
        <v>11200</v>
      </c>
      <c r="BV24" s="43">
        <f t="shared" ref="BV24:BW24" si="56">SUM(BV25:BV31)</f>
        <v>0</v>
      </c>
      <c r="BW24" s="43">
        <f t="shared" si="56"/>
        <v>0</v>
      </c>
      <c r="BX24" s="47">
        <f t="shared" si="32"/>
        <v>11200</v>
      </c>
      <c r="BZ24" s="37" t="s">
        <v>31</v>
      </c>
      <c r="CA24" s="42">
        <v>2210</v>
      </c>
      <c r="CB24" s="43">
        <f>SUM(CB25:CB31)</f>
        <v>11200</v>
      </c>
      <c r="CC24" s="43">
        <f t="shared" ref="CC24:CD24" si="57">SUM(CC25:CC31)</f>
        <v>0</v>
      </c>
      <c r="CD24" s="43">
        <f t="shared" si="57"/>
        <v>0</v>
      </c>
      <c r="CE24" s="47">
        <f t="shared" si="34"/>
        <v>11200</v>
      </c>
    </row>
    <row r="25" spans="1:84" s="32" customFormat="1" ht="15.75" customHeight="1" thickBot="1">
      <c r="A25" s="40" t="s">
        <v>122</v>
      </c>
      <c r="B25" s="44">
        <v>2210</v>
      </c>
      <c r="C25" s="38">
        <v>1215</v>
      </c>
      <c r="D25" s="39"/>
      <c r="E25" s="39"/>
      <c r="F25" s="33">
        <f>C25+D25-E25</f>
        <v>1215</v>
      </c>
      <c r="H25" s="40" t="s">
        <v>122</v>
      </c>
      <c r="I25" s="44">
        <v>2210</v>
      </c>
      <c r="J25" s="50">
        <f t="shared" ref="J25:J64" si="58">F25</f>
        <v>1215</v>
      </c>
      <c r="K25" s="39"/>
      <c r="L25" s="39"/>
      <c r="M25" s="33">
        <f>J25+K25-L25</f>
        <v>1215</v>
      </c>
      <c r="O25" s="40" t="s">
        <v>122</v>
      </c>
      <c r="P25" s="44">
        <v>2210</v>
      </c>
      <c r="Q25" s="50">
        <f t="shared" ref="Q25:Q64" si="59">M25</f>
        <v>1215</v>
      </c>
      <c r="R25" s="39"/>
      <c r="S25" s="39"/>
      <c r="T25" s="33">
        <f>Q25+R25-S25</f>
        <v>1215</v>
      </c>
      <c r="V25" s="40" t="s">
        <v>122</v>
      </c>
      <c r="W25" s="44">
        <v>2210</v>
      </c>
      <c r="X25" s="50">
        <f t="shared" ref="X25:X64" si="60">T25</f>
        <v>1215</v>
      </c>
      <c r="Y25" s="39"/>
      <c r="Z25" s="39"/>
      <c r="AA25" s="33">
        <f>X25+Y25-Z25</f>
        <v>1215</v>
      </c>
      <c r="AC25" s="40" t="s">
        <v>122</v>
      </c>
      <c r="AD25" s="44">
        <v>2210</v>
      </c>
      <c r="AE25" s="50">
        <f t="shared" ref="AE25:AE64" si="61">AA25</f>
        <v>1215</v>
      </c>
      <c r="AF25" s="39"/>
      <c r="AG25" s="39">
        <v>1215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4" si="62">AH25</f>
        <v>0</v>
      </c>
      <c r="AM25" s="39"/>
      <c r="AN25" s="39"/>
      <c r="AO25" s="33">
        <f>AL25+AM25-AN25</f>
        <v>0</v>
      </c>
      <c r="AP25" s="27"/>
      <c r="AQ25" s="40" t="s">
        <v>122</v>
      </c>
      <c r="AR25" s="44">
        <v>2210</v>
      </c>
      <c r="AS25" s="50">
        <f t="shared" ref="AS25:AS64" si="63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4" si="64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4" si="65">BC25</f>
        <v>0</v>
      </c>
      <c r="BH25" s="39"/>
      <c r="BI25" s="39"/>
      <c r="BJ25" s="33">
        <f>BG25+BH25-BI25</f>
        <v>0</v>
      </c>
      <c r="BK25" s="27"/>
      <c r="BL25" s="40" t="s">
        <v>122</v>
      </c>
      <c r="BM25" s="44">
        <v>2210</v>
      </c>
      <c r="BN25" s="50">
        <f t="shared" ref="BN25:BN64" si="66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4" si="67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4" si="68">BX25</f>
        <v>0</v>
      </c>
      <c r="CC25" s="39"/>
      <c r="CD25" s="39"/>
      <c r="CE25" s="33">
        <f>CB25+CC25-CD25</f>
        <v>0</v>
      </c>
    </row>
    <row r="26" spans="1:84" s="32" customFormat="1" ht="15.75" customHeight="1" thickBot="1">
      <c r="A26" s="40" t="s">
        <v>147</v>
      </c>
      <c r="B26" s="44">
        <v>2210</v>
      </c>
      <c r="C26" s="38">
        <v>11200</v>
      </c>
      <c r="D26" s="39"/>
      <c r="E26" s="39"/>
      <c r="F26" s="33">
        <f t="shared" ref="F26:F32" si="69">C26+D26-E26</f>
        <v>11200</v>
      </c>
      <c r="H26" s="40" t="s">
        <v>147</v>
      </c>
      <c r="I26" s="44">
        <v>2210</v>
      </c>
      <c r="J26" s="50">
        <f t="shared" si="58"/>
        <v>11200</v>
      </c>
      <c r="K26" s="39"/>
      <c r="L26" s="39"/>
      <c r="M26" s="33">
        <f t="shared" ref="M26:M32" si="70">J26+K26-L26</f>
        <v>11200</v>
      </c>
      <c r="O26" s="40" t="s">
        <v>147</v>
      </c>
      <c r="P26" s="44">
        <v>2210</v>
      </c>
      <c r="Q26" s="50">
        <f t="shared" si="59"/>
        <v>11200</v>
      </c>
      <c r="R26" s="39"/>
      <c r="S26" s="39"/>
      <c r="T26" s="33">
        <f t="shared" ref="T26:T32" si="71">Q26+R26-S26</f>
        <v>11200</v>
      </c>
      <c r="V26" s="40" t="s">
        <v>147</v>
      </c>
      <c r="W26" s="44">
        <v>2210</v>
      </c>
      <c r="X26" s="50">
        <f t="shared" si="60"/>
        <v>11200</v>
      </c>
      <c r="Y26" s="39"/>
      <c r="Z26" s="39"/>
      <c r="AA26" s="33">
        <f t="shared" ref="AA26:AA32" si="72">X26+Y26-Z26</f>
        <v>11200</v>
      </c>
      <c r="AC26" s="40" t="s">
        <v>147</v>
      </c>
      <c r="AD26" s="44">
        <v>2210</v>
      </c>
      <c r="AE26" s="50">
        <f t="shared" si="61"/>
        <v>11200</v>
      </c>
      <c r="AF26" s="39"/>
      <c r="AG26" s="39"/>
      <c r="AH26" s="33">
        <f t="shared" ref="AH26:AH32" si="73">AE26+AF26-AG26</f>
        <v>11200</v>
      </c>
      <c r="AJ26" s="40" t="s">
        <v>147</v>
      </c>
      <c r="AK26" s="44">
        <v>2210</v>
      </c>
      <c r="AL26" s="50">
        <f t="shared" si="62"/>
        <v>11200</v>
      </c>
      <c r="AM26" s="39"/>
      <c r="AN26" s="39"/>
      <c r="AO26" s="33">
        <f t="shared" ref="AO26:AO32" si="74">AL26+AM26-AN26</f>
        <v>11200</v>
      </c>
      <c r="AP26" s="27"/>
      <c r="AQ26" s="40" t="s">
        <v>147</v>
      </c>
      <c r="AR26" s="44">
        <v>2210</v>
      </c>
      <c r="AS26" s="50">
        <f t="shared" si="63"/>
        <v>11200</v>
      </c>
      <c r="AT26" s="39"/>
      <c r="AU26" s="122"/>
      <c r="AV26" s="33">
        <f t="shared" ref="AV26:AV32" si="75">AS26+AT26-AU26</f>
        <v>11200</v>
      </c>
      <c r="AX26" s="40" t="s">
        <v>147</v>
      </c>
      <c r="AY26" s="44">
        <v>2210</v>
      </c>
      <c r="AZ26" s="50">
        <f t="shared" si="64"/>
        <v>11200</v>
      </c>
      <c r="BA26" s="39"/>
      <c r="BB26" s="39"/>
      <c r="BC26" s="33">
        <f t="shared" ref="BC26:BC32" si="76">AZ26+BA26-BB26</f>
        <v>11200</v>
      </c>
      <c r="BE26" s="40" t="s">
        <v>147</v>
      </c>
      <c r="BF26" s="44">
        <v>2210</v>
      </c>
      <c r="BG26" s="50">
        <f t="shared" si="65"/>
        <v>11200</v>
      </c>
      <c r="BH26" s="39"/>
      <c r="BI26" s="39"/>
      <c r="BJ26" s="33">
        <f t="shared" ref="BJ26:BJ32" si="77">BG26+BH26-BI26</f>
        <v>11200</v>
      </c>
      <c r="BK26" s="27"/>
      <c r="BL26" s="40" t="s">
        <v>147</v>
      </c>
      <c r="BM26" s="44">
        <v>2210</v>
      </c>
      <c r="BN26" s="50">
        <f t="shared" si="66"/>
        <v>11200</v>
      </c>
      <c r="BO26" s="39"/>
      <c r="BP26" s="39"/>
      <c r="BQ26" s="33">
        <f t="shared" ref="BQ26:BQ32" si="78">BN26+BO26-BP26</f>
        <v>11200</v>
      </c>
      <c r="BS26" s="40" t="s">
        <v>147</v>
      </c>
      <c r="BT26" s="44">
        <v>2210</v>
      </c>
      <c r="BU26" s="50">
        <f t="shared" si="67"/>
        <v>11200</v>
      </c>
      <c r="BV26" s="39"/>
      <c r="BW26" s="39"/>
      <c r="BX26" s="33">
        <f t="shared" ref="BX26:BX32" si="79">BU26+BV26-BW26</f>
        <v>11200</v>
      </c>
      <c r="BZ26" s="40" t="s">
        <v>147</v>
      </c>
      <c r="CA26" s="44">
        <v>2210</v>
      </c>
      <c r="CB26" s="50">
        <f t="shared" si="68"/>
        <v>11200</v>
      </c>
      <c r="CC26" s="39"/>
      <c r="CD26" s="39"/>
      <c r="CE26" s="33">
        <f t="shared" ref="CE26:CE32" si="80">CB26+CC26-CD26</f>
        <v>11200</v>
      </c>
    </row>
    <row r="27" spans="1:84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69"/>
        <v>0</v>
      </c>
      <c r="H27" s="34" t="s">
        <v>143</v>
      </c>
      <c r="I27" s="35">
        <v>2210</v>
      </c>
      <c r="J27" s="41">
        <f t="shared" si="58"/>
        <v>0</v>
      </c>
      <c r="K27" s="46"/>
      <c r="L27" s="46"/>
      <c r="M27" s="33">
        <f t="shared" si="70"/>
        <v>0</v>
      </c>
      <c r="O27" s="34" t="s">
        <v>143</v>
      </c>
      <c r="P27" s="35">
        <v>2210</v>
      </c>
      <c r="Q27" s="41">
        <f t="shared" si="59"/>
        <v>0</v>
      </c>
      <c r="R27" s="46"/>
      <c r="S27" s="46"/>
      <c r="T27" s="33">
        <f t="shared" si="71"/>
        <v>0</v>
      </c>
      <c r="V27" s="34" t="s">
        <v>143</v>
      </c>
      <c r="W27" s="35">
        <v>2210</v>
      </c>
      <c r="X27" s="41">
        <f t="shared" si="60"/>
        <v>0</v>
      </c>
      <c r="Y27" s="46"/>
      <c r="Z27" s="46"/>
      <c r="AA27" s="33">
        <f t="shared" si="72"/>
        <v>0</v>
      </c>
      <c r="AC27" s="34" t="s">
        <v>143</v>
      </c>
      <c r="AD27" s="35">
        <v>2210</v>
      </c>
      <c r="AE27" s="41">
        <f t="shared" si="61"/>
        <v>0</v>
      </c>
      <c r="AF27" s="46"/>
      <c r="AG27" s="46"/>
      <c r="AH27" s="33">
        <f t="shared" si="73"/>
        <v>0</v>
      </c>
      <c r="AJ27" s="34" t="s">
        <v>143</v>
      </c>
      <c r="AK27" s="35">
        <v>2210</v>
      </c>
      <c r="AL27" s="41">
        <f t="shared" si="62"/>
        <v>0</v>
      </c>
      <c r="AM27" s="46"/>
      <c r="AN27" s="46"/>
      <c r="AO27" s="33">
        <f t="shared" si="74"/>
        <v>0</v>
      </c>
      <c r="AQ27" s="34" t="s">
        <v>143</v>
      </c>
      <c r="AR27" s="35">
        <v>2210</v>
      </c>
      <c r="AS27" s="41">
        <f t="shared" si="63"/>
        <v>0</v>
      </c>
      <c r="AT27" s="46"/>
      <c r="AU27" s="122"/>
      <c r="AV27" s="33">
        <f t="shared" si="75"/>
        <v>0</v>
      </c>
      <c r="AX27" s="34" t="s">
        <v>143</v>
      </c>
      <c r="AY27" s="35">
        <v>2210</v>
      </c>
      <c r="AZ27" s="41">
        <f t="shared" si="64"/>
        <v>0</v>
      </c>
      <c r="BA27" s="46"/>
      <c r="BB27" s="46"/>
      <c r="BC27" s="33">
        <f t="shared" si="76"/>
        <v>0</v>
      </c>
      <c r="BE27" s="34" t="s">
        <v>143</v>
      </c>
      <c r="BF27" s="35">
        <v>2210</v>
      </c>
      <c r="BG27" s="41">
        <f t="shared" si="65"/>
        <v>0</v>
      </c>
      <c r="BH27" s="46"/>
      <c r="BI27" s="46"/>
      <c r="BJ27" s="33">
        <f t="shared" si="77"/>
        <v>0</v>
      </c>
      <c r="BL27" s="34" t="s">
        <v>143</v>
      </c>
      <c r="BM27" s="35">
        <v>2210</v>
      </c>
      <c r="BN27" s="41">
        <f t="shared" si="66"/>
        <v>0</v>
      </c>
      <c r="BO27" s="46"/>
      <c r="BP27" s="46"/>
      <c r="BQ27" s="33">
        <f t="shared" si="78"/>
        <v>0</v>
      </c>
      <c r="BS27" s="34" t="s">
        <v>143</v>
      </c>
      <c r="BT27" s="35">
        <v>2210</v>
      </c>
      <c r="BU27" s="41">
        <f t="shared" si="67"/>
        <v>0</v>
      </c>
      <c r="BV27" s="46"/>
      <c r="BW27" s="46"/>
      <c r="BX27" s="33">
        <f t="shared" si="79"/>
        <v>0</v>
      </c>
      <c r="BZ27" s="34" t="s">
        <v>143</v>
      </c>
      <c r="CA27" s="35">
        <v>2210</v>
      </c>
      <c r="CB27" s="41">
        <f t="shared" si="68"/>
        <v>0</v>
      </c>
      <c r="CC27" s="46"/>
      <c r="CD27" s="46"/>
      <c r="CE27" s="33">
        <f t="shared" si="80"/>
        <v>0</v>
      </c>
    </row>
    <row r="28" spans="1:84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69"/>
        <v>0</v>
      </c>
      <c r="H28" s="34" t="s">
        <v>144</v>
      </c>
      <c r="I28" s="35">
        <v>2210</v>
      </c>
      <c r="J28" s="41">
        <f t="shared" si="58"/>
        <v>0</v>
      </c>
      <c r="K28" s="46"/>
      <c r="L28" s="46"/>
      <c r="M28" s="33">
        <f t="shared" si="70"/>
        <v>0</v>
      </c>
      <c r="O28" s="34" t="s">
        <v>144</v>
      </c>
      <c r="P28" s="35">
        <v>2210</v>
      </c>
      <c r="Q28" s="41">
        <f t="shared" si="59"/>
        <v>0</v>
      </c>
      <c r="R28" s="46"/>
      <c r="S28" s="46"/>
      <c r="T28" s="33">
        <f t="shared" si="71"/>
        <v>0</v>
      </c>
      <c r="V28" s="34" t="s">
        <v>144</v>
      </c>
      <c r="W28" s="35">
        <v>2210</v>
      </c>
      <c r="X28" s="41">
        <f t="shared" si="60"/>
        <v>0</v>
      </c>
      <c r="Y28" s="46"/>
      <c r="Z28" s="46"/>
      <c r="AA28" s="33">
        <f t="shared" si="72"/>
        <v>0</v>
      </c>
      <c r="AC28" s="34" t="s">
        <v>144</v>
      </c>
      <c r="AD28" s="35">
        <v>2210</v>
      </c>
      <c r="AE28" s="41">
        <f t="shared" si="61"/>
        <v>0</v>
      </c>
      <c r="AF28" s="46"/>
      <c r="AG28" s="46"/>
      <c r="AH28" s="33">
        <f t="shared" si="73"/>
        <v>0</v>
      </c>
      <c r="AJ28" s="34" t="s">
        <v>144</v>
      </c>
      <c r="AK28" s="35">
        <v>2210</v>
      </c>
      <c r="AL28" s="41">
        <f t="shared" si="62"/>
        <v>0</v>
      </c>
      <c r="AM28" s="46"/>
      <c r="AN28" s="46"/>
      <c r="AO28" s="33">
        <f t="shared" si="74"/>
        <v>0</v>
      </c>
      <c r="AQ28" s="34" t="s">
        <v>144</v>
      </c>
      <c r="AR28" s="35">
        <v>2210</v>
      </c>
      <c r="AS28" s="41">
        <f t="shared" si="63"/>
        <v>0</v>
      </c>
      <c r="AT28" s="46"/>
      <c r="AU28" s="122"/>
      <c r="AV28" s="33">
        <f t="shared" si="75"/>
        <v>0</v>
      </c>
      <c r="AX28" s="34" t="s">
        <v>144</v>
      </c>
      <c r="AY28" s="35">
        <v>2210</v>
      </c>
      <c r="AZ28" s="41">
        <f t="shared" si="64"/>
        <v>0</v>
      </c>
      <c r="BA28" s="46"/>
      <c r="BB28" s="46"/>
      <c r="BC28" s="33">
        <f t="shared" si="76"/>
        <v>0</v>
      </c>
      <c r="BE28" s="34" t="s">
        <v>144</v>
      </c>
      <c r="BF28" s="35">
        <v>2210</v>
      </c>
      <c r="BG28" s="41">
        <f t="shared" si="65"/>
        <v>0</v>
      </c>
      <c r="BH28" s="46"/>
      <c r="BI28" s="46"/>
      <c r="BJ28" s="33">
        <f t="shared" si="77"/>
        <v>0</v>
      </c>
      <c r="BL28" s="34" t="s">
        <v>144</v>
      </c>
      <c r="BM28" s="35">
        <v>2210</v>
      </c>
      <c r="BN28" s="41">
        <f t="shared" si="66"/>
        <v>0</v>
      </c>
      <c r="BO28" s="46"/>
      <c r="BP28" s="46"/>
      <c r="BQ28" s="33">
        <f t="shared" si="78"/>
        <v>0</v>
      </c>
      <c r="BS28" s="34" t="s">
        <v>144</v>
      </c>
      <c r="BT28" s="35">
        <v>2210</v>
      </c>
      <c r="BU28" s="41">
        <f t="shared" si="67"/>
        <v>0</v>
      </c>
      <c r="BV28" s="46"/>
      <c r="BW28" s="46"/>
      <c r="BX28" s="33">
        <f t="shared" si="79"/>
        <v>0</v>
      </c>
      <c r="BZ28" s="34" t="s">
        <v>144</v>
      </c>
      <c r="CA28" s="35">
        <v>2210</v>
      </c>
      <c r="CB28" s="41">
        <f t="shared" si="68"/>
        <v>0</v>
      </c>
      <c r="CC28" s="46"/>
      <c r="CD28" s="46"/>
      <c r="CE28" s="33">
        <f t="shared" si="80"/>
        <v>0</v>
      </c>
    </row>
    <row r="29" spans="1:84" s="88" customFormat="1" ht="15.75" customHeight="1" thickBot="1">
      <c r="A29" s="34" t="s">
        <v>145</v>
      </c>
      <c r="B29" s="35">
        <v>2210</v>
      </c>
      <c r="C29" s="46"/>
      <c r="D29" s="46"/>
      <c r="E29" s="46"/>
      <c r="F29" s="33">
        <f t="shared" si="69"/>
        <v>0</v>
      </c>
      <c r="H29" s="34" t="s">
        <v>145</v>
      </c>
      <c r="I29" s="35">
        <v>2210</v>
      </c>
      <c r="J29" s="41">
        <f t="shared" si="58"/>
        <v>0</v>
      </c>
      <c r="K29" s="46"/>
      <c r="L29" s="46"/>
      <c r="M29" s="33">
        <f t="shared" si="70"/>
        <v>0</v>
      </c>
      <c r="O29" s="34" t="s">
        <v>145</v>
      </c>
      <c r="P29" s="35">
        <v>2210</v>
      </c>
      <c r="Q29" s="41">
        <f t="shared" si="59"/>
        <v>0</v>
      </c>
      <c r="R29" s="46"/>
      <c r="S29" s="46"/>
      <c r="T29" s="33">
        <f t="shared" si="71"/>
        <v>0</v>
      </c>
      <c r="V29" s="34" t="s">
        <v>145</v>
      </c>
      <c r="W29" s="35">
        <v>2210</v>
      </c>
      <c r="X29" s="41">
        <f t="shared" si="60"/>
        <v>0</v>
      </c>
      <c r="Y29" s="46"/>
      <c r="Z29" s="46"/>
      <c r="AA29" s="33">
        <f t="shared" si="72"/>
        <v>0</v>
      </c>
      <c r="AC29" s="34" t="s">
        <v>145</v>
      </c>
      <c r="AD29" s="35">
        <v>2210</v>
      </c>
      <c r="AE29" s="41">
        <f t="shared" si="61"/>
        <v>0</v>
      </c>
      <c r="AF29" s="46"/>
      <c r="AG29" s="46"/>
      <c r="AH29" s="33">
        <f t="shared" si="73"/>
        <v>0</v>
      </c>
      <c r="AJ29" s="34" t="s">
        <v>145</v>
      </c>
      <c r="AK29" s="35">
        <v>2210</v>
      </c>
      <c r="AL29" s="41">
        <f t="shared" si="62"/>
        <v>0</v>
      </c>
      <c r="AM29" s="46"/>
      <c r="AN29" s="46"/>
      <c r="AO29" s="33">
        <f t="shared" si="74"/>
        <v>0</v>
      </c>
      <c r="AQ29" s="34" t="s">
        <v>145</v>
      </c>
      <c r="AR29" s="35">
        <v>2210</v>
      </c>
      <c r="AS29" s="41">
        <f t="shared" si="63"/>
        <v>0</v>
      </c>
      <c r="AT29" s="46"/>
      <c r="AU29" s="122"/>
      <c r="AV29" s="33">
        <f t="shared" si="75"/>
        <v>0</v>
      </c>
      <c r="AX29" s="34" t="s">
        <v>145</v>
      </c>
      <c r="AY29" s="35">
        <v>2210</v>
      </c>
      <c r="AZ29" s="41">
        <f t="shared" si="64"/>
        <v>0</v>
      </c>
      <c r="BA29" s="46"/>
      <c r="BB29" s="46"/>
      <c r="BC29" s="33">
        <f t="shared" si="76"/>
        <v>0</v>
      </c>
      <c r="BE29" s="34" t="s">
        <v>145</v>
      </c>
      <c r="BF29" s="35">
        <v>2210</v>
      </c>
      <c r="BG29" s="41">
        <f t="shared" si="65"/>
        <v>0</v>
      </c>
      <c r="BH29" s="46"/>
      <c r="BI29" s="46"/>
      <c r="BJ29" s="33">
        <f t="shared" si="77"/>
        <v>0</v>
      </c>
      <c r="BL29" s="34" t="s">
        <v>145</v>
      </c>
      <c r="BM29" s="35">
        <v>2210</v>
      </c>
      <c r="BN29" s="41">
        <f t="shared" si="66"/>
        <v>0</v>
      </c>
      <c r="BO29" s="46"/>
      <c r="BP29" s="46"/>
      <c r="BQ29" s="33">
        <f t="shared" si="78"/>
        <v>0</v>
      </c>
      <c r="BS29" s="34" t="s">
        <v>145</v>
      </c>
      <c r="BT29" s="35">
        <v>2210</v>
      </c>
      <c r="BU29" s="41">
        <f t="shared" si="67"/>
        <v>0</v>
      </c>
      <c r="BV29" s="46"/>
      <c r="BW29" s="46"/>
      <c r="BX29" s="33">
        <f t="shared" si="79"/>
        <v>0</v>
      </c>
      <c r="BZ29" s="34" t="s">
        <v>145</v>
      </c>
      <c r="CA29" s="35">
        <v>2210</v>
      </c>
      <c r="CB29" s="41">
        <f t="shared" si="68"/>
        <v>0</v>
      </c>
      <c r="CC29" s="46"/>
      <c r="CD29" s="46"/>
      <c r="CE29" s="33">
        <f t="shared" si="80"/>
        <v>0</v>
      </c>
    </row>
    <row r="30" spans="1:84" s="32" customFormat="1" ht="15.75" customHeight="1" thickBot="1">
      <c r="A30" s="40" t="s">
        <v>124</v>
      </c>
      <c r="B30" s="44">
        <v>2210</v>
      </c>
      <c r="C30" s="38"/>
      <c r="D30" s="39"/>
      <c r="E30" s="39"/>
      <c r="F30" s="33">
        <f t="shared" si="69"/>
        <v>0</v>
      </c>
      <c r="H30" s="40" t="s">
        <v>124</v>
      </c>
      <c r="I30" s="44">
        <v>2210</v>
      </c>
      <c r="J30" s="50">
        <f t="shared" si="58"/>
        <v>0</v>
      </c>
      <c r="K30" s="39"/>
      <c r="L30" s="39"/>
      <c r="M30" s="33">
        <f t="shared" si="70"/>
        <v>0</v>
      </c>
      <c r="O30" s="40" t="s">
        <v>124</v>
      </c>
      <c r="P30" s="44">
        <v>2210</v>
      </c>
      <c r="Q30" s="50">
        <f t="shared" si="59"/>
        <v>0</v>
      </c>
      <c r="R30" s="39"/>
      <c r="S30" s="39"/>
      <c r="T30" s="33">
        <f t="shared" si="71"/>
        <v>0</v>
      </c>
      <c r="V30" s="40" t="s">
        <v>124</v>
      </c>
      <c r="W30" s="44">
        <v>2210</v>
      </c>
      <c r="X30" s="50">
        <f t="shared" si="60"/>
        <v>0</v>
      </c>
      <c r="Y30" s="39"/>
      <c r="Z30" s="39"/>
      <c r="AA30" s="33">
        <f t="shared" si="72"/>
        <v>0</v>
      </c>
      <c r="AC30" s="40" t="s">
        <v>124</v>
      </c>
      <c r="AD30" s="44">
        <v>2210</v>
      </c>
      <c r="AE30" s="50">
        <f t="shared" si="61"/>
        <v>0</v>
      </c>
      <c r="AF30" s="39"/>
      <c r="AG30" s="39"/>
      <c r="AH30" s="33">
        <f t="shared" si="73"/>
        <v>0</v>
      </c>
      <c r="AJ30" s="40" t="s">
        <v>124</v>
      </c>
      <c r="AK30" s="44">
        <v>2210</v>
      </c>
      <c r="AL30" s="50">
        <f t="shared" si="62"/>
        <v>0</v>
      </c>
      <c r="AM30" s="39"/>
      <c r="AN30" s="39"/>
      <c r="AO30" s="33">
        <f t="shared" si="74"/>
        <v>0</v>
      </c>
      <c r="AP30" s="27"/>
      <c r="AQ30" s="40" t="s">
        <v>124</v>
      </c>
      <c r="AR30" s="44">
        <v>2210</v>
      </c>
      <c r="AS30" s="50">
        <f t="shared" si="63"/>
        <v>0</v>
      </c>
      <c r="AT30" s="39"/>
      <c r="AU30" s="122"/>
      <c r="AV30" s="33">
        <f t="shared" si="75"/>
        <v>0</v>
      </c>
      <c r="AX30" s="40" t="s">
        <v>124</v>
      </c>
      <c r="AY30" s="44">
        <v>2210</v>
      </c>
      <c r="AZ30" s="50">
        <f t="shared" si="64"/>
        <v>0</v>
      </c>
      <c r="BA30" s="39"/>
      <c r="BB30" s="39"/>
      <c r="BC30" s="33">
        <f t="shared" si="76"/>
        <v>0</v>
      </c>
      <c r="BE30" s="40" t="s">
        <v>124</v>
      </c>
      <c r="BF30" s="44">
        <v>2210</v>
      </c>
      <c r="BG30" s="50">
        <f t="shared" si="65"/>
        <v>0</v>
      </c>
      <c r="BH30" s="39"/>
      <c r="BI30" s="39"/>
      <c r="BJ30" s="33">
        <f t="shared" si="77"/>
        <v>0</v>
      </c>
      <c r="BK30" s="27"/>
      <c r="BL30" s="40" t="s">
        <v>124</v>
      </c>
      <c r="BM30" s="44">
        <v>2210</v>
      </c>
      <c r="BN30" s="50">
        <f t="shared" si="66"/>
        <v>0</v>
      </c>
      <c r="BO30" s="39"/>
      <c r="BP30" s="39"/>
      <c r="BQ30" s="33">
        <f t="shared" si="78"/>
        <v>0</v>
      </c>
      <c r="BS30" s="40" t="s">
        <v>124</v>
      </c>
      <c r="BT30" s="44">
        <v>2210</v>
      </c>
      <c r="BU30" s="50">
        <f t="shared" si="67"/>
        <v>0</v>
      </c>
      <c r="BV30" s="39"/>
      <c r="BW30" s="39"/>
      <c r="BX30" s="33">
        <f t="shared" si="79"/>
        <v>0</v>
      </c>
      <c r="BZ30" s="40" t="s">
        <v>124</v>
      </c>
      <c r="CA30" s="44">
        <v>2210</v>
      </c>
      <c r="CB30" s="50">
        <f t="shared" si="68"/>
        <v>0</v>
      </c>
      <c r="CC30" s="39"/>
      <c r="CD30" s="39"/>
      <c r="CE30" s="33">
        <f t="shared" si="80"/>
        <v>0</v>
      </c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69"/>
        <v>0</v>
      </c>
      <c r="H31" s="34" t="s">
        <v>32</v>
      </c>
      <c r="I31" s="35">
        <v>2220</v>
      </c>
      <c r="J31" s="50">
        <f t="shared" si="58"/>
        <v>0</v>
      </c>
      <c r="K31" s="46"/>
      <c r="L31" s="46"/>
      <c r="M31" s="33">
        <f t="shared" si="70"/>
        <v>0</v>
      </c>
      <c r="O31" s="34" t="s">
        <v>32</v>
      </c>
      <c r="P31" s="35">
        <v>2220</v>
      </c>
      <c r="Q31" s="50">
        <f t="shared" si="59"/>
        <v>0</v>
      </c>
      <c r="R31" s="46"/>
      <c r="S31" s="46"/>
      <c r="T31" s="33">
        <f t="shared" si="71"/>
        <v>0</v>
      </c>
      <c r="V31" s="34" t="s">
        <v>32</v>
      </c>
      <c r="W31" s="35">
        <v>2220</v>
      </c>
      <c r="X31" s="50">
        <f t="shared" si="60"/>
        <v>0</v>
      </c>
      <c r="Y31" s="46"/>
      <c r="Z31" s="46"/>
      <c r="AA31" s="33">
        <f t="shared" si="72"/>
        <v>0</v>
      </c>
      <c r="AC31" s="34" t="s">
        <v>32</v>
      </c>
      <c r="AD31" s="35">
        <v>2220</v>
      </c>
      <c r="AE31" s="50">
        <f t="shared" si="61"/>
        <v>0</v>
      </c>
      <c r="AF31" s="46"/>
      <c r="AG31" s="46"/>
      <c r="AH31" s="33">
        <f t="shared" si="73"/>
        <v>0</v>
      </c>
      <c r="AJ31" s="34" t="s">
        <v>32</v>
      </c>
      <c r="AK31" s="35">
        <v>2220</v>
      </c>
      <c r="AL31" s="50">
        <f t="shared" si="62"/>
        <v>0</v>
      </c>
      <c r="AM31" s="46"/>
      <c r="AN31" s="46"/>
      <c r="AO31" s="33">
        <f t="shared" si="74"/>
        <v>0</v>
      </c>
      <c r="AQ31" s="34" t="s">
        <v>32</v>
      </c>
      <c r="AR31" s="35">
        <v>2220</v>
      </c>
      <c r="AS31" s="50">
        <f t="shared" si="63"/>
        <v>0</v>
      </c>
      <c r="AT31" s="46"/>
      <c r="AU31" s="122"/>
      <c r="AV31" s="33">
        <f t="shared" si="75"/>
        <v>0</v>
      </c>
      <c r="AX31" s="34" t="s">
        <v>32</v>
      </c>
      <c r="AY31" s="35">
        <v>2220</v>
      </c>
      <c r="AZ31" s="50">
        <f t="shared" si="64"/>
        <v>0</v>
      </c>
      <c r="BA31" s="46"/>
      <c r="BB31" s="46"/>
      <c r="BC31" s="33">
        <f t="shared" si="76"/>
        <v>0</v>
      </c>
      <c r="BE31" s="34" t="s">
        <v>32</v>
      </c>
      <c r="BF31" s="35">
        <v>2220</v>
      </c>
      <c r="BG31" s="50">
        <f t="shared" si="65"/>
        <v>0</v>
      </c>
      <c r="BH31" s="46"/>
      <c r="BI31" s="46"/>
      <c r="BJ31" s="33">
        <f t="shared" si="77"/>
        <v>0</v>
      </c>
      <c r="BL31" s="34" t="s">
        <v>32</v>
      </c>
      <c r="BM31" s="35">
        <v>2220</v>
      </c>
      <c r="BN31" s="50">
        <f t="shared" si="66"/>
        <v>0</v>
      </c>
      <c r="BO31" s="46"/>
      <c r="BP31" s="46"/>
      <c r="BQ31" s="33">
        <f t="shared" si="78"/>
        <v>0</v>
      </c>
      <c r="BS31" s="34" t="s">
        <v>32</v>
      </c>
      <c r="BT31" s="35">
        <v>2220</v>
      </c>
      <c r="BU31" s="50">
        <f t="shared" si="67"/>
        <v>0</v>
      </c>
      <c r="BV31" s="46"/>
      <c r="BW31" s="46"/>
      <c r="BX31" s="33">
        <f t="shared" si="79"/>
        <v>0</v>
      </c>
      <c r="BZ31" s="34" t="s">
        <v>32</v>
      </c>
      <c r="CA31" s="35">
        <v>2220</v>
      </c>
      <c r="CB31" s="50">
        <f t="shared" si="68"/>
        <v>0</v>
      </c>
      <c r="CC31" s="46"/>
      <c r="CD31" s="46"/>
      <c r="CE31" s="33">
        <f t="shared" si="80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SUM(C33:C48)</f>
        <v>24160</v>
      </c>
      <c r="D32" s="47">
        <f t="shared" ref="D32:E32" si="81">SUM(D33:D48)</f>
        <v>0</v>
      </c>
      <c r="E32" s="120">
        <f t="shared" si="81"/>
        <v>330</v>
      </c>
      <c r="F32" s="47">
        <f t="shared" si="69"/>
        <v>23830</v>
      </c>
      <c r="H32" s="29" t="s">
        <v>33</v>
      </c>
      <c r="I32" s="30">
        <v>2240</v>
      </c>
      <c r="J32" s="47">
        <f>SUM(J33:J48)</f>
        <v>23830</v>
      </c>
      <c r="K32" s="47">
        <f t="shared" ref="K32:L32" si="82">SUM(K33:K48)</f>
        <v>0</v>
      </c>
      <c r="L32" s="120">
        <f t="shared" si="82"/>
        <v>0</v>
      </c>
      <c r="M32" s="47">
        <f t="shared" si="70"/>
        <v>23830</v>
      </c>
      <c r="O32" s="29" t="s">
        <v>33</v>
      </c>
      <c r="P32" s="30">
        <v>2240</v>
      </c>
      <c r="Q32" s="47">
        <f>SUM(Q33:Q48)</f>
        <v>23830</v>
      </c>
      <c r="R32" s="47">
        <f t="shared" ref="R32:S32" si="83">SUM(R33:R48)</f>
        <v>0</v>
      </c>
      <c r="S32" s="120">
        <f t="shared" si="83"/>
        <v>464.44</v>
      </c>
      <c r="T32" s="47">
        <f t="shared" si="71"/>
        <v>23365.56</v>
      </c>
      <c r="V32" s="29" t="s">
        <v>33</v>
      </c>
      <c r="W32" s="30">
        <v>2240</v>
      </c>
      <c r="X32" s="47">
        <f>SUM(X33:X48)</f>
        <v>23365.559999999998</v>
      </c>
      <c r="Y32" s="47">
        <f t="shared" ref="Y32:Z32" si="84">SUM(Y33:Y48)</f>
        <v>0</v>
      </c>
      <c r="Z32" s="120">
        <f t="shared" si="84"/>
        <v>590.86</v>
      </c>
      <c r="AA32" s="47">
        <f t="shared" si="72"/>
        <v>22774.699999999997</v>
      </c>
      <c r="AC32" s="29" t="s">
        <v>33</v>
      </c>
      <c r="AD32" s="30">
        <v>2240</v>
      </c>
      <c r="AE32" s="47">
        <f>SUM(AE33:AE48)</f>
        <v>22774.699999999997</v>
      </c>
      <c r="AF32" s="47">
        <f t="shared" ref="AF32:AG32" si="85">SUM(AF33:AF48)</f>
        <v>0</v>
      </c>
      <c r="AG32" s="120">
        <f t="shared" si="85"/>
        <v>469.52</v>
      </c>
      <c r="AH32" s="47">
        <f t="shared" si="73"/>
        <v>22305.179999999997</v>
      </c>
      <c r="AJ32" s="29" t="s">
        <v>33</v>
      </c>
      <c r="AK32" s="30">
        <v>2240</v>
      </c>
      <c r="AL32" s="47">
        <f>SUM(AL33:AL48)</f>
        <v>22305.18</v>
      </c>
      <c r="AM32" s="47">
        <f t="shared" ref="AM32:AN32" si="86">SUM(AM33:AM48)</f>
        <v>0</v>
      </c>
      <c r="AN32" s="120">
        <f t="shared" si="86"/>
        <v>0</v>
      </c>
      <c r="AO32" s="47">
        <f t="shared" si="74"/>
        <v>22305.18</v>
      </c>
      <c r="AQ32" s="29" t="s">
        <v>33</v>
      </c>
      <c r="AR32" s="30">
        <v>2240</v>
      </c>
      <c r="AS32" s="47">
        <f>SUM(AS33:AS48)</f>
        <v>22305.18</v>
      </c>
      <c r="AT32" s="47">
        <f t="shared" ref="AT32:AU32" si="87">SUM(AT33:AT48)</f>
        <v>0</v>
      </c>
      <c r="AU32" s="120">
        <f t="shared" si="87"/>
        <v>3780.46</v>
      </c>
      <c r="AV32" s="47">
        <f t="shared" si="75"/>
        <v>18524.72</v>
      </c>
      <c r="AX32" s="29" t="s">
        <v>33</v>
      </c>
      <c r="AY32" s="30">
        <v>2240</v>
      </c>
      <c r="AZ32" s="47">
        <f>SUM(AZ33:AZ48)</f>
        <v>18524.719999999998</v>
      </c>
      <c r="BA32" s="47">
        <f t="shared" ref="BA32:BB32" si="88">SUM(BA33:BA48)</f>
        <v>0</v>
      </c>
      <c r="BB32" s="47">
        <f t="shared" si="88"/>
        <v>0</v>
      </c>
      <c r="BC32" s="47">
        <f t="shared" si="76"/>
        <v>18524.719999999998</v>
      </c>
      <c r="BE32" s="29" t="s">
        <v>33</v>
      </c>
      <c r="BF32" s="30">
        <v>2240</v>
      </c>
      <c r="BG32" s="47">
        <f>SUM(BG33:BG48)</f>
        <v>18524.719999999998</v>
      </c>
      <c r="BH32" s="47">
        <f t="shared" ref="BH32:BI32" si="89">SUM(BH33:BH48)</f>
        <v>0</v>
      </c>
      <c r="BI32" s="47">
        <f t="shared" si="89"/>
        <v>0</v>
      </c>
      <c r="BJ32" s="47">
        <f t="shared" si="77"/>
        <v>18524.719999999998</v>
      </c>
      <c r="BL32" s="29" t="s">
        <v>33</v>
      </c>
      <c r="BM32" s="30">
        <v>2240</v>
      </c>
      <c r="BN32" s="47">
        <f>SUM(BN33:BN48)</f>
        <v>18524.719999999998</v>
      </c>
      <c r="BO32" s="47">
        <f t="shared" ref="BO32:BP32" si="90">SUM(BO33:BO48)</f>
        <v>0</v>
      </c>
      <c r="BP32" s="47">
        <f t="shared" si="90"/>
        <v>0</v>
      </c>
      <c r="BQ32" s="47">
        <f t="shared" si="78"/>
        <v>18524.719999999998</v>
      </c>
      <c r="BS32" s="29" t="s">
        <v>33</v>
      </c>
      <c r="BT32" s="30">
        <v>2240</v>
      </c>
      <c r="BU32" s="47">
        <f>SUM(BU33:BU48)</f>
        <v>18524.719999999998</v>
      </c>
      <c r="BV32" s="47">
        <f t="shared" ref="BV32:BW32" si="91">SUM(BV33:BV48)</f>
        <v>0</v>
      </c>
      <c r="BW32" s="47">
        <f t="shared" si="91"/>
        <v>0</v>
      </c>
      <c r="BX32" s="47">
        <f t="shared" si="79"/>
        <v>18524.719999999998</v>
      </c>
      <c r="BZ32" s="29" t="s">
        <v>33</v>
      </c>
      <c r="CA32" s="30">
        <v>2240</v>
      </c>
      <c r="CB32" s="47">
        <f>SUM(CB33:CB48)</f>
        <v>18524.719999999998</v>
      </c>
      <c r="CC32" s="47">
        <f t="shared" ref="CC32:CD32" si="92">SUM(CC33:CC48)</f>
        <v>0</v>
      </c>
      <c r="CD32" s="47">
        <f t="shared" si="92"/>
        <v>0</v>
      </c>
      <c r="CE32" s="47">
        <f t="shared" si="80"/>
        <v>18524.719999999998</v>
      </c>
    </row>
    <row r="33" spans="1:83" s="27" customFormat="1" ht="15.75" hidden="1" customHeight="1" thickBot="1">
      <c r="A33" s="21" t="s">
        <v>133</v>
      </c>
      <c r="B33" s="16">
        <v>2240</v>
      </c>
      <c r="C33" s="49"/>
      <c r="D33" s="49"/>
      <c r="E33" s="49"/>
      <c r="F33" s="45">
        <f>C33+D33-E33</f>
        <v>0</v>
      </c>
      <c r="H33" s="21" t="s">
        <v>133</v>
      </c>
      <c r="I33" s="16">
        <v>2240</v>
      </c>
      <c r="J33" s="50">
        <f t="shared" si="58"/>
        <v>0</v>
      </c>
      <c r="K33" s="49"/>
      <c r="L33" s="49"/>
      <c r="M33" s="45">
        <f>J33+K33-L33</f>
        <v>0</v>
      </c>
      <c r="O33" s="21" t="s">
        <v>133</v>
      </c>
      <c r="P33" s="16">
        <v>2240</v>
      </c>
      <c r="Q33" s="50">
        <f t="shared" si="59"/>
        <v>0</v>
      </c>
      <c r="R33" s="49"/>
      <c r="S33" s="49"/>
      <c r="T33" s="45">
        <f>Q33+R33-S33</f>
        <v>0</v>
      </c>
      <c r="V33" s="21" t="s">
        <v>133</v>
      </c>
      <c r="W33" s="16">
        <v>2240</v>
      </c>
      <c r="X33" s="50">
        <f t="shared" si="60"/>
        <v>0</v>
      </c>
      <c r="Y33" s="49"/>
      <c r="Z33" s="49"/>
      <c r="AA33" s="45">
        <f>X33+Y33-Z33</f>
        <v>0</v>
      </c>
      <c r="AC33" s="21" t="s">
        <v>133</v>
      </c>
      <c r="AD33" s="16">
        <v>2240</v>
      </c>
      <c r="AE33" s="50">
        <f t="shared" si="61"/>
        <v>0</v>
      </c>
      <c r="AF33" s="49"/>
      <c r="AG33" s="49"/>
      <c r="AH33" s="45">
        <f>AE33+AF33-AG33</f>
        <v>0</v>
      </c>
      <c r="AJ33" s="21" t="s">
        <v>133</v>
      </c>
      <c r="AK33" s="16">
        <v>2240</v>
      </c>
      <c r="AL33" s="50">
        <f t="shared" si="62"/>
        <v>0</v>
      </c>
      <c r="AM33" s="49"/>
      <c r="AN33" s="49"/>
      <c r="AO33" s="45">
        <f>AL33+AM33-AN33</f>
        <v>0</v>
      </c>
      <c r="AQ33" s="21" t="s">
        <v>133</v>
      </c>
      <c r="AR33" s="16">
        <v>2240</v>
      </c>
      <c r="AS33" s="50">
        <f t="shared" si="63"/>
        <v>0</v>
      </c>
      <c r="AT33" s="49"/>
      <c r="AU33" s="49"/>
      <c r="AV33" s="45">
        <f>AS33+AT33-AU33</f>
        <v>0</v>
      </c>
      <c r="AX33" s="21" t="s">
        <v>133</v>
      </c>
      <c r="AY33" s="16">
        <v>2240</v>
      </c>
      <c r="AZ33" s="50">
        <f t="shared" si="64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65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66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67"/>
        <v>0</v>
      </c>
      <c r="BV33" s="49"/>
      <c r="BW33" s="49"/>
      <c r="BX33" s="45">
        <f>BU33+BV33-BW33</f>
        <v>0</v>
      </c>
      <c r="BZ33" s="21" t="s">
        <v>133</v>
      </c>
      <c r="CA33" s="16">
        <v>2240</v>
      </c>
      <c r="CB33" s="50">
        <f t="shared" si="68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2520</v>
      </c>
      <c r="D34" s="49"/>
      <c r="E34" s="121"/>
      <c r="F34" s="45">
        <f t="shared" ref="F34:F49" si="93">C34+D34-E34</f>
        <v>2520</v>
      </c>
      <c r="H34" s="21" t="s">
        <v>35</v>
      </c>
      <c r="I34" s="16">
        <v>2240</v>
      </c>
      <c r="J34" s="50">
        <f t="shared" si="58"/>
        <v>2520</v>
      </c>
      <c r="K34" s="49"/>
      <c r="L34" s="49"/>
      <c r="M34" s="45">
        <f t="shared" ref="M34:M49" si="94">J34+K34-L34</f>
        <v>2520</v>
      </c>
      <c r="O34" s="21" t="s">
        <v>35</v>
      </c>
      <c r="P34" s="16">
        <v>2240</v>
      </c>
      <c r="Q34" s="50">
        <f t="shared" si="59"/>
        <v>2520</v>
      </c>
      <c r="R34" s="49"/>
      <c r="S34" s="121">
        <v>330</v>
      </c>
      <c r="T34" s="45">
        <f t="shared" ref="T34:T49" si="95">Q34+R34-S34</f>
        <v>2190</v>
      </c>
      <c r="V34" s="21" t="s">
        <v>35</v>
      </c>
      <c r="W34" s="16">
        <v>2240</v>
      </c>
      <c r="X34" s="50">
        <f t="shared" si="60"/>
        <v>2190</v>
      </c>
      <c r="Y34" s="49"/>
      <c r="Z34" s="121"/>
      <c r="AA34" s="45">
        <f t="shared" ref="AA34:AA49" si="96">X34+Y34-Z34</f>
        <v>2190</v>
      </c>
      <c r="AC34" s="21" t="s">
        <v>35</v>
      </c>
      <c r="AD34" s="16">
        <v>2240</v>
      </c>
      <c r="AE34" s="50">
        <f t="shared" si="61"/>
        <v>2190</v>
      </c>
      <c r="AF34" s="49"/>
      <c r="AG34" s="121"/>
      <c r="AH34" s="45">
        <f t="shared" ref="AH34:AH49" si="97">AE34+AF34-AG34</f>
        <v>2190</v>
      </c>
      <c r="AJ34" s="21" t="s">
        <v>35</v>
      </c>
      <c r="AK34" s="16">
        <v>2240</v>
      </c>
      <c r="AL34" s="50">
        <f t="shared" si="62"/>
        <v>2190</v>
      </c>
      <c r="AM34" s="49"/>
      <c r="AN34" s="121"/>
      <c r="AO34" s="45">
        <f t="shared" ref="AO34:AO49" si="98">AL34+AM34-AN34</f>
        <v>2190</v>
      </c>
      <c r="AQ34" s="21" t="s">
        <v>35</v>
      </c>
      <c r="AR34" s="16">
        <v>2240</v>
      </c>
      <c r="AS34" s="50">
        <f t="shared" si="63"/>
        <v>2190</v>
      </c>
      <c r="AT34" s="49"/>
      <c r="AU34" s="121"/>
      <c r="AV34" s="45">
        <f t="shared" ref="AV34:AV49" si="99">AS34+AT34-AU34</f>
        <v>2190</v>
      </c>
      <c r="AX34" s="21" t="s">
        <v>35</v>
      </c>
      <c r="AY34" s="16">
        <v>2240</v>
      </c>
      <c r="AZ34" s="50">
        <f t="shared" si="64"/>
        <v>2190</v>
      </c>
      <c r="BA34" s="49"/>
      <c r="BB34" s="49"/>
      <c r="BC34" s="45">
        <f t="shared" ref="BC34:BC49" si="100">AZ34+BA34-BB34</f>
        <v>2190</v>
      </c>
      <c r="BE34" s="21" t="s">
        <v>35</v>
      </c>
      <c r="BF34" s="16">
        <v>2240</v>
      </c>
      <c r="BG34" s="50">
        <f t="shared" si="65"/>
        <v>2190</v>
      </c>
      <c r="BH34" s="49"/>
      <c r="BI34" s="49"/>
      <c r="BJ34" s="45">
        <f t="shared" ref="BJ34:BJ49" si="101">BG34+BH34-BI34</f>
        <v>2190</v>
      </c>
      <c r="BL34" s="21" t="s">
        <v>35</v>
      </c>
      <c r="BM34" s="16">
        <v>2240</v>
      </c>
      <c r="BN34" s="50">
        <f t="shared" si="66"/>
        <v>2190</v>
      </c>
      <c r="BO34" s="49"/>
      <c r="BP34" s="49"/>
      <c r="BQ34" s="45">
        <f t="shared" ref="BQ34:BQ49" si="102">BN34+BO34-BP34</f>
        <v>2190</v>
      </c>
      <c r="BS34" s="21" t="s">
        <v>35</v>
      </c>
      <c r="BT34" s="16">
        <v>2240</v>
      </c>
      <c r="BU34" s="50">
        <f t="shared" si="67"/>
        <v>2190</v>
      </c>
      <c r="BV34" s="49"/>
      <c r="BW34" s="49"/>
      <c r="BX34" s="45">
        <f t="shared" ref="BX34:BX49" si="103">BU34+BV34-BW34</f>
        <v>2190</v>
      </c>
      <c r="BZ34" s="21" t="s">
        <v>35</v>
      </c>
      <c r="CA34" s="16">
        <v>2240</v>
      </c>
      <c r="CB34" s="50">
        <f t="shared" si="68"/>
        <v>2190</v>
      </c>
      <c r="CC34" s="49"/>
      <c r="CD34" s="49"/>
      <c r="CE34" s="45">
        <f t="shared" ref="CE34:CE49" si="104">CB34+CC34-CD34</f>
        <v>2190</v>
      </c>
    </row>
    <row r="35" spans="1:83" s="27" customFormat="1" ht="15.75" hidden="1" thickBot="1">
      <c r="A35" s="24" t="s">
        <v>125</v>
      </c>
      <c r="B35" s="23">
        <v>2240</v>
      </c>
      <c r="C35" s="49"/>
      <c r="D35" s="49"/>
      <c r="E35" s="121"/>
      <c r="F35" s="45">
        <f t="shared" si="93"/>
        <v>0</v>
      </c>
      <c r="H35" s="24" t="s">
        <v>125</v>
      </c>
      <c r="I35" s="23">
        <v>2240</v>
      </c>
      <c r="J35" s="50">
        <f t="shared" si="58"/>
        <v>0</v>
      </c>
      <c r="K35" s="49"/>
      <c r="L35" s="49"/>
      <c r="M35" s="45">
        <f t="shared" si="94"/>
        <v>0</v>
      </c>
      <c r="O35" s="24" t="s">
        <v>125</v>
      </c>
      <c r="P35" s="23">
        <v>2240</v>
      </c>
      <c r="Q35" s="50">
        <f t="shared" si="59"/>
        <v>0</v>
      </c>
      <c r="R35" s="49"/>
      <c r="S35" s="121"/>
      <c r="T35" s="45">
        <f t="shared" si="95"/>
        <v>0</v>
      </c>
      <c r="V35" s="24" t="s">
        <v>125</v>
      </c>
      <c r="W35" s="23">
        <v>2240</v>
      </c>
      <c r="X35" s="50">
        <f t="shared" si="60"/>
        <v>0</v>
      </c>
      <c r="Y35" s="49"/>
      <c r="Z35" s="121"/>
      <c r="AA35" s="45">
        <f t="shared" si="96"/>
        <v>0</v>
      </c>
      <c r="AC35" s="24" t="s">
        <v>125</v>
      </c>
      <c r="AD35" s="23">
        <v>2240</v>
      </c>
      <c r="AE35" s="50">
        <f t="shared" si="61"/>
        <v>0</v>
      </c>
      <c r="AF35" s="49"/>
      <c r="AG35" s="121"/>
      <c r="AH35" s="45">
        <f t="shared" si="97"/>
        <v>0</v>
      </c>
      <c r="AJ35" s="24" t="s">
        <v>125</v>
      </c>
      <c r="AK35" s="23">
        <v>2240</v>
      </c>
      <c r="AL35" s="50">
        <f t="shared" si="62"/>
        <v>0</v>
      </c>
      <c r="AM35" s="49"/>
      <c r="AN35" s="121"/>
      <c r="AO35" s="45">
        <f t="shared" si="98"/>
        <v>0</v>
      </c>
      <c r="AQ35" s="24" t="s">
        <v>125</v>
      </c>
      <c r="AR35" s="23">
        <v>2240</v>
      </c>
      <c r="AS35" s="50">
        <f t="shared" si="63"/>
        <v>0</v>
      </c>
      <c r="AT35" s="49"/>
      <c r="AU35" s="121"/>
      <c r="AV35" s="45">
        <f t="shared" si="99"/>
        <v>0</v>
      </c>
      <c r="AX35" s="24" t="s">
        <v>125</v>
      </c>
      <c r="AY35" s="23">
        <v>2240</v>
      </c>
      <c r="AZ35" s="50">
        <f t="shared" si="64"/>
        <v>0</v>
      </c>
      <c r="BA35" s="49"/>
      <c r="BB35" s="49"/>
      <c r="BC35" s="45">
        <f t="shared" si="100"/>
        <v>0</v>
      </c>
      <c r="BE35" s="24" t="s">
        <v>125</v>
      </c>
      <c r="BF35" s="23">
        <v>2240</v>
      </c>
      <c r="BG35" s="50">
        <f t="shared" si="65"/>
        <v>0</v>
      </c>
      <c r="BH35" s="49"/>
      <c r="BI35" s="49"/>
      <c r="BJ35" s="45">
        <f t="shared" si="101"/>
        <v>0</v>
      </c>
      <c r="BL35" s="24" t="s">
        <v>125</v>
      </c>
      <c r="BM35" s="23">
        <v>2240</v>
      </c>
      <c r="BN35" s="50">
        <f t="shared" si="66"/>
        <v>0</v>
      </c>
      <c r="BO35" s="49"/>
      <c r="BP35" s="49"/>
      <c r="BQ35" s="45">
        <f t="shared" si="102"/>
        <v>0</v>
      </c>
      <c r="BS35" s="24" t="s">
        <v>125</v>
      </c>
      <c r="BT35" s="23">
        <v>2240</v>
      </c>
      <c r="BU35" s="50">
        <f t="shared" si="67"/>
        <v>0</v>
      </c>
      <c r="BV35" s="49"/>
      <c r="BW35" s="49"/>
      <c r="BX35" s="45">
        <f t="shared" si="103"/>
        <v>0</v>
      </c>
      <c r="BZ35" s="24" t="s">
        <v>125</v>
      </c>
      <c r="CA35" s="23">
        <v>2240</v>
      </c>
      <c r="CB35" s="50">
        <f t="shared" si="68"/>
        <v>0</v>
      </c>
      <c r="CC35" s="49"/>
      <c r="CD35" s="49"/>
      <c r="CE35" s="45">
        <f t="shared" si="104"/>
        <v>0</v>
      </c>
    </row>
    <row r="36" spans="1:83" s="27" customFormat="1" ht="15.75" customHeight="1" thickBot="1">
      <c r="A36" s="24" t="s">
        <v>127</v>
      </c>
      <c r="B36" s="23">
        <v>2240</v>
      </c>
      <c r="C36" s="49">
        <v>1000</v>
      </c>
      <c r="D36" s="49"/>
      <c r="E36" s="121"/>
      <c r="F36" s="45">
        <f t="shared" si="93"/>
        <v>1000</v>
      </c>
      <c r="H36" s="24" t="s">
        <v>127</v>
      </c>
      <c r="I36" s="23">
        <v>2240</v>
      </c>
      <c r="J36" s="50">
        <f t="shared" si="58"/>
        <v>1000</v>
      </c>
      <c r="K36" s="49"/>
      <c r="L36" s="49"/>
      <c r="M36" s="45">
        <f t="shared" si="94"/>
        <v>1000</v>
      </c>
      <c r="O36" s="24" t="s">
        <v>127</v>
      </c>
      <c r="P36" s="23">
        <v>2240</v>
      </c>
      <c r="Q36" s="50">
        <f t="shared" si="59"/>
        <v>1000</v>
      </c>
      <c r="R36" s="49"/>
      <c r="S36" s="121"/>
      <c r="T36" s="45">
        <f t="shared" si="95"/>
        <v>1000</v>
      </c>
      <c r="V36" s="24" t="s">
        <v>127</v>
      </c>
      <c r="W36" s="23">
        <v>2240</v>
      </c>
      <c r="X36" s="50">
        <f t="shared" si="60"/>
        <v>1000</v>
      </c>
      <c r="Y36" s="49"/>
      <c r="Z36" s="121"/>
      <c r="AA36" s="45">
        <f t="shared" si="96"/>
        <v>1000</v>
      </c>
      <c r="AC36" s="24" t="s">
        <v>127</v>
      </c>
      <c r="AD36" s="23">
        <v>2240</v>
      </c>
      <c r="AE36" s="50">
        <f t="shared" si="61"/>
        <v>1000</v>
      </c>
      <c r="AF36" s="49"/>
      <c r="AG36" s="121"/>
      <c r="AH36" s="45">
        <f t="shared" si="97"/>
        <v>1000</v>
      </c>
      <c r="AJ36" s="24" t="s">
        <v>127</v>
      </c>
      <c r="AK36" s="23">
        <v>2240</v>
      </c>
      <c r="AL36" s="50">
        <f t="shared" si="62"/>
        <v>1000</v>
      </c>
      <c r="AM36" s="49"/>
      <c r="AN36" s="121"/>
      <c r="AO36" s="45">
        <f t="shared" si="98"/>
        <v>1000</v>
      </c>
      <c r="AQ36" s="24" t="s">
        <v>127</v>
      </c>
      <c r="AR36" s="23">
        <v>2240</v>
      </c>
      <c r="AS36" s="50">
        <f t="shared" si="63"/>
        <v>1000</v>
      </c>
      <c r="AT36" s="49"/>
      <c r="AU36" s="121"/>
      <c r="AV36" s="45">
        <f t="shared" si="99"/>
        <v>1000</v>
      </c>
      <c r="AX36" s="24" t="s">
        <v>127</v>
      </c>
      <c r="AY36" s="23">
        <v>2240</v>
      </c>
      <c r="AZ36" s="50">
        <f t="shared" si="64"/>
        <v>1000</v>
      </c>
      <c r="BA36" s="49"/>
      <c r="BB36" s="49"/>
      <c r="BC36" s="45">
        <f t="shared" si="100"/>
        <v>1000</v>
      </c>
      <c r="BE36" s="24" t="s">
        <v>127</v>
      </c>
      <c r="BF36" s="23">
        <v>2240</v>
      </c>
      <c r="BG36" s="50">
        <f t="shared" si="65"/>
        <v>1000</v>
      </c>
      <c r="BH36" s="49"/>
      <c r="BI36" s="49"/>
      <c r="BJ36" s="45">
        <f t="shared" si="101"/>
        <v>1000</v>
      </c>
      <c r="BL36" s="24" t="s">
        <v>127</v>
      </c>
      <c r="BM36" s="23">
        <v>2240</v>
      </c>
      <c r="BN36" s="50">
        <f t="shared" si="66"/>
        <v>1000</v>
      </c>
      <c r="BO36" s="49"/>
      <c r="BP36" s="49"/>
      <c r="BQ36" s="45">
        <f t="shared" si="102"/>
        <v>1000</v>
      </c>
      <c r="BS36" s="24" t="s">
        <v>127</v>
      </c>
      <c r="BT36" s="23">
        <v>2240</v>
      </c>
      <c r="BU36" s="50">
        <f t="shared" si="67"/>
        <v>1000</v>
      </c>
      <c r="BV36" s="49"/>
      <c r="BW36" s="49"/>
      <c r="BX36" s="45">
        <f t="shared" si="103"/>
        <v>1000</v>
      </c>
      <c r="BZ36" s="24" t="s">
        <v>127</v>
      </c>
      <c r="CA36" s="23">
        <v>2240</v>
      </c>
      <c r="CB36" s="50">
        <f t="shared" si="68"/>
        <v>1000</v>
      </c>
      <c r="CC36" s="49"/>
      <c r="CD36" s="49"/>
      <c r="CE36" s="45">
        <f t="shared" si="104"/>
        <v>1000</v>
      </c>
    </row>
    <row r="37" spans="1:83" s="27" customFormat="1" ht="15.75" hidden="1" customHeight="1" thickBot="1">
      <c r="A37" s="24" t="s">
        <v>128</v>
      </c>
      <c r="B37" s="23">
        <v>2240</v>
      </c>
      <c r="C37" s="49"/>
      <c r="D37" s="49"/>
      <c r="E37" s="121"/>
      <c r="F37" s="45">
        <f t="shared" si="93"/>
        <v>0</v>
      </c>
      <c r="H37" s="24" t="s">
        <v>128</v>
      </c>
      <c r="I37" s="23">
        <v>2240</v>
      </c>
      <c r="J37" s="50">
        <f t="shared" si="58"/>
        <v>0</v>
      </c>
      <c r="K37" s="49"/>
      <c r="L37" s="49"/>
      <c r="M37" s="45">
        <f t="shared" si="94"/>
        <v>0</v>
      </c>
      <c r="O37" s="24" t="s">
        <v>128</v>
      </c>
      <c r="P37" s="23">
        <v>2240</v>
      </c>
      <c r="Q37" s="50">
        <f t="shared" si="59"/>
        <v>0</v>
      </c>
      <c r="R37" s="49"/>
      <c r="S37" s="121"/>
      <c r="T37" s="45">
        <f t="shared" si="95"/>
        <v>0</v>
      </c>
      <c r="V37" s="24" t="s">
        <v>128</v>
      </c>
      <c r="W37" s="23">
        <v>2240</v>
      </c>
      <c r="X37" s="50">
        <f t="shared" si="60"/>
        <v>0</v>
      </c>
      <c r="Y37" s="49"/>
      <c r="Z37" s="121"/>
      <c r="AA37" s="45">
        <f t="shared" si="96"/>
        <v>0</v>
      </c>
      <c r="AC37" s="24" t="s">
        <v>128</v>
      </c>
      <c r="AD37" s="23">
        <v>2240</v>
      </c>
      <c r="AE37" s="50">
        <f t="shared" si="61"/>
        <v>0</v>
      </c>
      <c r="AF37" s="49"/>
      <c r="AG37" s="121"/>
      <c r="AH37" s="45">
        <f t="shared" si="97"/>
        <v>0</v>
      </c>
      <c r="AJ37" s="24" t="s">
        <v>128</v>
      </c>
      <c r="AK37" s="23">
        <v>2240</v>
      </c>
      <c r="AL37" s="50">
        <f t="shared" si="62"/>
        <v>0</v>
      </c>
      <c r="AM37" s="49"/>
      <c r="AN37" s="121"/>
      <c r="AO37" s="45">
        <f t="shared" si="98"/>
        <v>0</v>
      </c>
      <c r="AQ37" s="24" t="s">
        <v>128</v>
      </c>
      <c r="AR37" s="23">
        <v>2240</v>
      </c>
      <c r="AS37" s="50">
        <f t="shared" si="63"/>
        <v>0</v>
      </c>
      <c r="AT37" s="49"/>
      <c r="AU37" s="121"/>
      <c r="AV37" s="45">
        <f t="shared" si="99"/>
        <v>0</v>
      </c>
      <c r="AX37" s="24" t="s">
        <v>128</v>
      </c>
      <c r="AY37" s="23">
        <v>2240</v>
      </c>
      <c r="AZ37" s="50">
        <f t="shared" si="64"/>
        <v>0</v>
      </c>
      <c r="BA37" s="49"/>
      <c r="BB37" s="49"/>
      <c r="BC37" s="45">
        <f t="shared" si="100"/>
        <v>0</v>
      </c>
      <c r="BE37" s="24" t="s">
        <v>128</v>
      </c>
      <c r="BF37" s="23">
        <v>2240</v>
      </c>
      <c r="BG37" s="50">
        <f t="shared" si="65"/>
        <v>0</v>
      </c>
      <c r="BH37" s="49"/>
      <c r="BI37" s="49"/>
      <c r="BJ37" s="45">
        <f t="shared" si="101"/>
        <v>0</v>
      </c>
      <c r="BL37" s="24" t="s">
        <v>128</v>
      </c>
      <c r="BM37" s="23">
        <v>2240</v>
      </c>
      <c r="BN37" s="50">
        <f t="shared" si="66"/>
        <v>0</v>
      </c>
      <c r="BO37" s="49"/>
      <c r="BP37" s="49"/>
      <c r="BQ37" s="45">
        <f t="shared" si="102"/>
        <v>0</v>
      </c>
      <c r="BS37" s="24" t="s">
        <v>128</v>
      </c>
      <c r="BT37" s="23">
        <v>2240</v>
      </c>
      <c r="BU37" s="50">
        <f t="shared" si="67"/>
        <v>0</v>
      </c>
      <c r="BV37" s="49"/>
      <c r="BW37" s="49"/>
      <c r="BX37" s="45">
        <f t="shared" si="103"/>
        <v>0</v>
      </c>
      <c r="BZ37" s="24" t="s">
        <v>128</v>
      </c>
      <c r="CA37" s="23">
        <v>2240</v>
      </c>
      <c r="CB37" s="50">
        <f t="shared" si="68"/>
        <v>0</v>
      </c>
      <c r="CC37" s="49"/>
      <c r="CD37" s="49"/>
      <c r="CE37" s="45">
        <f t="shared" si="104"/>
        <v>0</v>
      </c>
    </row>
    <row r="38" spans="1:83" s="27" customFormat="1" ht="15.75" hidden="1" customHeight="1" thickBot="1">
      <c r="A38" s="24" t="s">
        <v>129</v>
      </c>
      <c r="B38" s="23">
        <v>2240</v>
      </c>
      <c r="C38" s="49"/>
      <c r="D38" s="49"/>
      <c r="E38" s="121"/>
      <c r="F38" s="45">
        <f t="shared" si="93"/>
        <v>0</v>
      </c>
      <c r="H38" s="24" t="s">
        <v>129</v>
      </c>
      <c r="I38" s="23">
        <v>2240</v>
      </c>
      <c r="J38" s="50">
        <f t="shared" si="58"/>
        <v>0</v>
      </c>
      <c r="K38" s="49"/>
      <c r="L38" s="49"/>
      <c r="M38" s="45">
        <f t="shared" si="94"/>
        <v>0</v>
      </c>
      <c r="O38" s="24" t="s">
        <v>129</v>
      </c>
      <c r="P38" s="23">
        <v>2240</v>
      </c>
      <c r="Q38" s="50">
        <f t="shared" si="59"/>
        <v>0</v>
      </c>
      <c r="R38" s="49"/>
      <c r="S38" s="121"/>
      <c r="T38" s="45">
        <f t="shared" si="95"/>
        <v>0</v>
      </c>
      <c r="V38" s="24" t="s">
        <v>129</v>
      </c>
      <c r="W38" s="23">
        <v>2240</v>
      </c>
      <c r="X38" s="50">
        <f t="shared" si="60"/>
        <v>0</v>
      </c>
      <c r="Y38" s="49"/>
      <c r="Z38" s="121"/>
      <c r="AA38" s="45">
        <f t="shared" si="96"/>
        <v>0</v>
      </c>
      <c r="AC38" s="24" t="s">
        <v>129</v>
      </c>
      <c r="AD38" s="23">
        <v>2240</v>
      </c>
      <c r="AE38" s="50">
        <f t="shared" si="61"/>
        <v>0</v>
      </c>
      <c r="AF38" s="49"/>
      <c r="AG38" s="121"/>
      <c r="AH38" s="45">
        <f t="shared" si="97"/>
        <v>0</v>
      </c>
      <c r="AJ38" s="24" t="s">
        <v>129</v>
      </c>
      <c r="AK38" s="23">
        <v>2240</v>
      </c>
      <c r="AL38" s="50">
        <f t="shared" si="62"/>
        <v>0</v>
      </c>
      <c r="AM38" s="49"/>
      <c r="AN38" s="121"/>
      <c r="AO38" s="45">
        <f t="shared" si="98"/>
        <v>0</v>
      </c>
      <c r="AQ38" s="24" t="s">
        <v>129</v>
      </c>
      <c r="AR38" s="23">
        <v>2240</v>
      </c>
      <c r="AS38" s="50">
        <f t="shared" si="63"/>
        <v>0</v>
      </c>
      <c r="AT38" s="49"/>
      <c r="AU38" s="121"/>
      <c r="AV38" s="45">
        <f t="shared" si="99"/>
        <v>0</v>
      </c>
      <c r="AX38" s="24" t="s">
        <v>129</v>
      </c>
      <c r="AY38" s="23">
        <v>2240</v>
      </c>
      <c r="AZ38" s="50">
        <f t="shared" si="64"/>
        <v>0</v>
      </c>
      <c r="BA38" s="49"/>
      <c r="BB38" s="49"/>
      <c r="BC38" s="45">
        <f t="shared" si="100"/>
        <v>0</v>
      </c>
      <c r="BE38" s="24" t="s">
        <v>129</v>
      </c>
      <c r="BF38" s="23">
        <v>2240</v>
      </c>
      <c r="BG38" s="50">
        <f t="shared" si="65"/>
        <v>0</v>
      </c>
      <c r="BH38" s="49"/>
      <c r="BI38" s="49"/>
      <c r="BJ38" s="45">
        <f t="shared" si="101"/>
        <v>0</v>
      </c>
      <c r="BL38" s="24" t="s">
        <v>129</v>
      </c>
      <c r="BM38" s="23">
        <v>2240</v>
      </c>
      <c r="BN38" s="50">
        <f t="shared" si="66"/>
        <v>0</v>
      </c>
      <c r="BO38" s="49"/>
      <c r="BP38" s="49"/>
      <c r="BQ38" s="45">
        <f t="shared" si="102"/>
        <v>0</v>
      </c>
      <c r="BS38" s="24" t="s">
        <v>129</v>
      </c>
      <c r="BT38" s="23">
        <v>2240</v>
      </c>
      <c r="BU38" s="50">
        <f t="shared" si="67"/>
        <v>0</v>
      </c>
      <c r="BV38" s="49"/>
      <c r="BW38" s="49"/>
      <c r="BX38" s="45">
        <f t="shared" si="103"/>
        <v>0</v>
      </c>
      <c r="BZ38" s="24" t="s">
        <v>129</v>
      </c>
      <c r="CA38" s="23">
        <v>2240</v>
      </c>
      <c r="CB38" s="50">
        <f t="shared" si="68"/>
        <v>0</v>
      </c>
      <c r="CC38" s="49"/>
      <c r="CD38" s="49"/>
      <c r="CE38" s="45">
        <f t="shared" si="104"/>
        <v>0</v>
      </c>
    </row>
    <row r="39" spans="1:83" s="27" customFormat="1" ht="15.75" customHeight="1" thickBot="1">
      <c r="A39" s="21" t="s">
        <v>41</v>
      </c>
      <c r="B39" s="16">
        <v>2240</v>
      </c>
      <c r="C39" s="49">
        <v>2165</v>
      </c>
      <c r="D39" s="49"/>
      <c r="E39" s="121"/>
      <c r="F39" s="45">
        <f t="shared" si="93"/>
        <v>2165</v>
      </c>
      <c r="H39" s="21" t="s">
        <v>41</v>
      </c>
      <c r="I39" s="16">
        <v>2240</v>
      </c>
      <c r="J39" s="50">
        <f t="shared" si="58"/>
        <v>2165</v>
      </c>
      <c r="K39" s="49"/>
      <c r="L39" s="49"/>
      <c r="M39" s="45">
        <f t="shared" si="94"/>
        <v>2165</v>
      </c>
      <c r="O39" s="21" t="s">
        <v>41</v>
      </c>
      <c r="P39" s="16">
        <v>2240</v>
      </c>
      <c r="Q39" s="50">
        <f t="shared" si="59"/>
        <v>2165</v>
      </c>
      <c r="R39" s="49"/>
      <c r="S39" s="121"/>
      <c r="T39" s="45">
        <f t="shared" si="95"/>
        <v>2165</v>
      </c>
      <c r="V39" s="21" t="s">
        <v>41</v>
      </c>
      <c r="W39" s="16">
        <v>2240</v>
      </c>
      <c r="X39" s="50">
        <f t="shared" si="60"/>
        <v>2165</v>
      </c>
      <c r="Y39" s="49"/>
      <c r="Z39" s="121"/>
      <c r="AA39" s="45">
        <f t="shared" si="96"/>
        <v>2165</v>
      </c>
      <c r="AC39" s="21" t="s">
        <v>41</v>
      </c>
      <c r="AD39" s="16">
        <v>2240</v>
      </c>
      <c r="AE39" s="50">
        <f t="shared" si="61"/>
        <v>2165</v>
      </c>
      <c r="AF39" s="49"/>
      <c r="AG39" s="121"/>
      <c r="AH39" s="45">
        <f t="shared" si="97"/>
        <v>2165</v>
      </c>
      <c r="AJ39" s="21" t="s">
        <v>41</v>
      </c>
      <c r="AK39" s="16">
        <v>2240</v>
      </c>
      <c r="AL39" s="50">
        <f t="shared" si="62"/>
        <v>2165</v>
      </c>
      <c r="AM39" s="49"/>
      <c r="AN39" s="121"/>
      <c r="AO39" s="45">
        <f t="shared" si="98"/>
        <v>2165</v>
      </c>
      <c r="AQ39" s="21" t="s">
        <v>41</v>
      </c>
      <c r="AR39" s="16">
        <v>2240</v>
      </c>
      <c r="AS39" s="50">
        <f t="shared" si="63"/>
        <v>2165</v>
      </c>
      <c r="AT39" s="49"/>
      <c r="AU39" s="121">
        <v>2165.46</v>
      </c>
      <c r="AV39" s="45">
        <f t="shared" si="99"/>
        <v>-0.46000000000003638</v>
      </c>
      <c r="AX39" s="21" t="s">
        <v>41</v>
      </c>
      <c r="AY39" s="16">
        <v>2240</v>
      </c>
      <c r="AZ39" s="50">
        <f t="shared" si="64"/>
        <v>-0.46000000000003638</v>
      </c>
      <c r="BA39" s="49"/>
      <c r="BB39" s="49"/>
      <c r="BC39" s="45">
        <f t="shared" si="100"/>
        <v>-0.46000000000003638</v>
      </c>
      <c r="BE39" s="21" t="s">
        <v>41</v>
      </c>
      <c r="BF39" s="16">
        <v>2240</v>
      </c>
      <c r="BG39" s="50">
        <f t="shared" si="65"/>
        <v>-0.46000000000003638</v>
      </c>
      <c r="BH39" s="49"/>
      <c r="BI39" s="49"/>
      <c r="BJ39" s="45">
        <f t="shared" si="101"/>
        <v>-0.46000000000003638</v>
      </c>
      <c r="BL39" s="21" t="s">
        <v>41</v>
      </c>
      <c r="BM39" s="16">
        <v>2240</v>
      </c>
      <c r="BN39" s="50">
        <f t="shared" si="66"/>
        <v>-0.46000000000003638</v>
      </c>
      <c r="BO39" s="49"/>
      <c r="BP39" s="49"/>
      <c r="BQ39" s="45">
        <f t="shared" si="102"/>
        <v>-0.46000000000003638</v>
      </c>
      <c r="BS39" s="21" t="s">
        <v>41</v>
      </c>
      <c r="BT39" s="16">
        <v>2240</v>
      </c>
      <c r="BU39" s="50">
        <f t="shared" si="67"/>
        <v>-0.46000000000003638</v>
      </c>
      <c r="BV39" s="49"/>
      <c r="BW39" s="49"/>
      <c r="BX39" s="45">
        <f t="shared" si="103"/>
        <v>-0.46000000000003638</v>
      </c>
      <c r="BZ39" s="21" t="s">
        <v>41</v>
      </c>
      <c r="CA39" s="16">
        <v>2240</v>
      </c>
      <c r="CB39" s="50">
        <f t="shared" si="68"/>
        <v>-0.46000000000003638</v>
      </c>
      <c r="CC39" s="49"/>
      <c r="CD39" s="49"/>
      <c r="CE39" s="45">
        <f t="shared" si="104"/>
        <v>-0.46000000000003638</v>
      </c>
    </row>
    <row r="40" spans="1:83" s="27" customFormat="1" ht="15.75" customHeight="1" thickBot="1">
      <c r="A40" s="21" t="s">
        <v>47</v>
      </c>
      <c r="B40" s="16">
        <v>2240</v>
      </c>
      <c r="C40" s="49">
        <v>2100</v>
      </c>
      <c r="D40" s="49"/>
      <c r="E40" s="121"/>
      <c r="F40" s="45">
        <f t="shared" si="93"/>
        <v>2100</v>
      </c>
      <c r="H40" s="21" t="s">
        <v>47</v>
      </c>
      <c r="I40" s="16">
        <v>2240</v>
      </c>
      <c r="J40" s="50">
        <f t="shared" si="58"/>
        <v>2100</v>
      </c>
      <c r="K40" s="49"/>
      <c r="L40" s="49"/>
      <c r="M40" s="45">
        <f t="shared" si="94"/>
        <v>2100</v>
      </c>
      <c r="O40" s="21" t="s">
        <v>47</v>
      </c>
      <c r="P40" s="16">
        <v>2240</v>
      </c>
      <c r="Q40" s="50">
        <f t="shared" si="59"/>
        <v>2100</v>
      </c>
      <c r="R40" s="49"/>
      <c r="S40" s="121"/>
      <c r="T40" s="45">
        <f t="shared" si="95"/>
        <v>2100</v>
      </c>
      <c r="V40" s="21" t="s">
        <v>47</v>
      </c>
      <c r="W40" s="16">
        <v>2240</v>
      </c>
      <c r="X40" s="50">
        <f t="shared" si="60"/>
        <v>2100</v>
      </c>
      <c r="Y40" s="49"/>
      <c r="Z40" s="121"/>
      <c r="AA40" s="45">
        <f t="shared" si="96"/>
        <v>2100</v>
      </c>
      <c r="AC40" s="21" t="s">
        <v>47</v>
      </c>
      <c r="AD40" s="16">
        <v>2240</v>
      </c>
      <c r="AE40" s="50">
        <f t="shared" si="61"/>
        <v>2100</v>
      </c>
      <c r="AF40" s="49"/>
      <c r="AG40" s="121"/>
      <c r="AH40" s="45">
        <f t="shared" si="97"/>
        <v>2100</v>
      </c>
      <c r="AJ40" s="21" t="s">
        <v>47</v>
      </c>
      <c r="AK40" s="16">
        <v>2240</v>
      </c>
      <c r="AL40" s="50">
        <f t="shared" si="62"/>
        <v>2100</v>
      </c>
      <c r="AM40" s="49"/>
      <c r="AN40" s="121"/>
      <c r="AO40" s="45">
        <f t="shared" si="98"/>
        <v>2100</v>
      </c>
      <c r="AQ40" s="21" t="s">
        <v>47</v>
      </c>
      <c r="AR40" s="16">
        <v>2240</v>
      </c>
      <c r="AS40" s="50">
        <f t="shared" si="63"/>
        <v>2100</v>
      </c>
      <c r="AT40" s="49"/>
      <c r="AU40" s="121"/>
      <c r="AV40" s="45">
        <f t="shared" si="99"/>
        <v>2100</v>
      </c>
      <c r="AX40" s="21" t="s">
        <v>47</v>
      </c>
      <c r="AY40" s="16">
        <v>2240</v>
      </c>
      <c r="AZ40" s="50">
        <f t="shared" si="64"/>
        <v>2100</v>
      </c>
      <c r="BA40" s="49"/>
      <c r="BB40" s="49"/>
      <c r="BC40" s="45">
        <f t="shared" si="100"/>
        <v>2100</v>
      </c>
      <c r="BE40" s="21" t="s">
        <v>47</v>
      </c>
      <c r="BF40" s="16">
        <v>2240</v>
      </c>
      <c r="BG40" s="50">
        <f t="shared" si="65"/>
        <v>2100</v>
      </c>
      <c r="BH40" s="49"/>
      <c r="BI40" s="49"/>
      <c r="BJ40" s="45">
        <f t="shared" si="101"/>
        <v>2100</v>
      </c>
      <c r="BL40" s="21" t="s">
        <v>47</v>
      </c>
      <c r="BM40" s="16">
        <v>2240</v>
      </c>
      <c r="BN40" s="50">
        <f t="shared" si="66"/>
        <v>2100</v>
      </c>
      <c r="BO40" s="49"/>
      <c r="BP40" s="49"/>
      <c r="BQ40" s="45">
        <f t="shared" si="102"/>
        <v>2100</v>
      </c>
      <c r="BS40" s="21" t="s">
        <v>47</v>
      </c>
      <c r="BT40" s="16">
        <v>2240</v>
      </c>
      <c r="BU40" s="50">
        <f t="shared" si="67"/>
        <v>2100</v>
      </c>
      <c r="BV40" s="49"/>
      <c r="BW40" s="49"/>
      <c r="BX40" s="45">
        <f t="shared" si="103"/>
        <v>2100</v>
      </c>
      <c r="BZ40" s="21" t="s">
        <v>47</v>
      </c>
      <c r="CA40" s="16">
        <v>2240</v>
      </c>
      <c r="CB40" s="50">
        <f t="shared" si="68"/>
        <v>2100</v>
      </c>
      <c r="CC40" s="49"/>
      <c r="CD40" s="49"/>
      <c r="CE40" s="45">
        <f t="shared" si="104"/>
        <v>2100</v>
      </c>
    </row>
    <row r="41" spans="1:83" s="27" customFormat="1" ht="15.75" hidden="1" customHeight="1" thickBot="1">
      <c r="A41" s="21" t="s">
        <v>45</v>
      </c>
      <c r="B41" s="16">
        <v>2240</v>
      </c>
      <c r="C41" s="49"/>
      <c r="D41" s="49"/>
      <c r="E41" s="121"/>
      <c r="F41" s="45">
        <f t="shared" si="93"/>
        <v>0</v>
      </c>
      <c r="H41" s="21" t="s">
        <v>45</v>
      </c>
      <c r="I41" s="16">
        <v>2240</v>
      </c>
      <c r="J41" s="50">
        <f t="shared" si="58"/>
        <v>0</v>
      </c>
      <c r="K41" s="49"/>
      <c r="L41" s="49"/>
      <c r="M41" s="45">
        <f t="shared" si="94"/>
        <v>0</v>
      </c>
      <c r="O41" s="21" t="s">
        <v>45</v>
      </c>
      <c r="P41" s="16">
        <v>2240</v>
      </c>
      <c r="Q41" s="50">
        <f t="shared" si="59"/>
        <v>0</v>
      </c>
      <c r="R41" s="49"/>
      <c r="S41" s="121"/>
      <c r="T41" s="45">
        <f t="shared" si="95"/>
        <v>0</v>
      </c>
      <c r="V41" s="21" t="s">
        <v>45</v>
      </c>
      <c r="W41" s="16">
        <v>2240</v>
      </c>
      <c r="X41" s="50">
        <f t="shared" si="60"/>
        <v>0</v>
      </c>
      <c r="Y41" s="49"/>
      <c r="Z41" s="121"/>
      <c r="AA41" s="45">
        <f t="shared" si="96"/>
        <v>0</v>
      </c>
      <c r="AC41" s="21" t="s">
        <v>45</v>
      </c>
      <c r="AD41" s="16">
        <v>2240</v>
      </c>
      <c r="AE41" s="50">
        <f t="shared" si="61"/>
        <v>0</v>
      </c>
      <c r="AF41" s="49"/>
      <c r="AG41" s="121"/>
      <c r="AH41" s="45">
        <f t="shared" si="97"/>
        <v>0</v>
      </c>
      <c r="AJ41" s="21" t="s">
        <v>45</v>
      </c>
      <c r="AK41" s="16">
        <v>2240</v>
      </c>
      <c r="AL41" s="50">
        <f t="shared" si="62"/>
        <v>0</v>
      </c>
      <c r="AM41" s="49"/>
      <c r="AN41" s="121"/>
      <c r="AO41" s="45">
        <f t="shared" si="98"/>
        <v>0</v>
      </c>
      <c r="AQ41" s="21" t="s">
        <v>45</v>
      </c>
      <c r="AR41" s="16">
        <v>2240</v>
      </c>
      <c r="AS41" s="50">
        <f t="shared" si="63"/>
        <v>0</v>
      </c>
      <c r="AT41" s="49"/>
      <c r="AU41" s="121"/>
      <c r="AV41" s="45">
        <f t="shared" si="99"/>
        <v>0</v>
      </c>
      <c r="AX41" s="21" t="s">
        <v>45</v>
      </c>
      <c r="AY41" s="16">
        <v>2240</v>
      </c>
      <c r="AZ41" s="50">
        <f t="shared" si="64"/>
        <v>0</v>
      </c>
      <c r="BA41" s="49"/>
      <c r="BB41" s="49"/>
      <c r="BC41" s="45">
        <f t="shared" si="100"/>
        <v>0</v>
      </c>
      <c r="BE41" s="21" t="s">
        <v>45</v>
      </c>
      <c r="BF41" s="16">
        <v>2240</v>
      </c>
      <c r="BG41" s="50">
        <f t="shared" si="65"/>
        <v>0</v>
      </c>
      <c r="BH41" s="49"/>
      <c r="BI41" s="49"/>
      <c r="BJ41" s="45">
        <f t="shared" si="101"/>
        <v>0</v>
      </c>
      <c r="BL41" s="21" t="s">
        <v>45</v>
      </c>
      <c r="BM41" s="16">
        <v>2240</v>
      </c>
      <c r="BN41" s="50">
        <f t="shared" si="66"/>
        <v>0</v>
      </c>
      <c r="BO41" s="49"/>
      <c r="BP41" s="49"/>
      <c r="BQ41" s="45">
        <f t="shared" si="102"/>
        <v>0</v>
      </c>
      <c r="BS41" s="21" t="s">
        <v>45</v>
      </c>
      <c r="BT41" s="16">
        <v>2240</v>
      </c>
      <c r="BU41" s="50">
        <f t="shared" si="67"/>
        <v>0</v>
      </c>
      <c r="BV41" s="49"/>
      <c r="BW41" s="49"/>
      <c r="BX41" s="45">
        <f t="shared" si="103"/>
        <v>0</v>
      </c>
      <c r="BZ41" s="21" t="s">
        <v>45</v>
      </c>
      <c r="CA41" s="16">
        <v>2240</v>
      </c>
      <c r="CB41" s="50">
        <f t="shared" si="68"/>
        <v>0</v>
      </c>
      <c r="CC41" s="49"/>
      <c r="CD41" s="49"/>
      <c r="CE41" s="45">
        <f t="shared" si="104"/>
        <v>0</v>
      </c>
    </row>
    <row r="42" spans="1:83" s="27" customFormat="1" ht="15.75" hidden="1" customHeight="1" thickBot="1">
      <c r="A42" s="24" t="s">
        <v>138</v>
      </c>
      <c r="B42" s="23">
        <v>2240</v>
      </c>
      <c r="C42" s="49"/>
      <c r="D42" s="49"/>
      <c r="E42" s="121"/>
      <c r="F42" s="45">
        <f t="shared" si="93"/>
        <v>0</v>
      </c>
      <c r="H42" s="24" t="s">
        <v>138</v>
      </c>
      <c r="I42" s="23">
        <v>2240</v>
      </c>
      <c r="J42" s="50">
        <f t="shared" si="58"/>
        <v>0</v>
      </c>
      <c r="K42" s="49"/>
      <c r="L42" s="49"/>
      <c r="M42" s="45">
        <f t="shared" si="94"/>
        <v>0</v>
      </c>
      <c r="O42" s="24" t="s">
        <v>138</v>
      </c>
      <c r="P42" s="23">
        <v>2240</v>
      </c>
      <c r="Q42" s="50">
        <f t="shared" si="59"/>
        <v>0</v>
      </c>
      <c r="R42" s="49"/>
      <c r="S42" s="121"/>
      <c r="T42" s="45">
        <f t="shared" si="95"/>
        <v>0</v>
      </c>
      <c r="V42" s="24" t="s">
        <v>138</v>
      </c>
      <c r="W42" s="23">
        <v>2240</v>
      </c>
      <c r="X42" s="50">
        <f t="shared" si="60"/>
        <v>0</v>
      </c>
      <c r="Y42" s="49"/>
      <c r="Z42" s="121"/>
      <c r="AA42" s="45">
        <f t="shared" si="96"/>
        <v>0</v>
      </c>
      <c r="AC42" s="24" t="s">
        <v>138</v>
      </c>
      <c r="AD42" s="23">
        <v>2240</v>
      </c>
      <c r="AE42" s="50">
        <f t="shared" si="61"/>
        <v>0</v>
      </c>
      <c r="AF42" s="49"/>
      <c r="AG42" s="121"/>
      <c r="AH42" s="45">
        <f t="shared" si="97"/>
        <v>0</v>
      </c>
      <c r="AJ42" s="24" t="s">
        <v>138</v>
      </c>
      <c r="AK42" s="23">
        <v>2240</v>
      </c>
      <c r="AL42" s="50">
        <f t="shared" si="62"/>
        <v>0</v>
      </c>
      <c r="AM42" s="49"/>
      <c r="AN42" s="121"/>
      <c r="AO42" s="45">
        <f t="shared" si="98"/>
        <v>0</v>
      </c>
      <c r="AQ42" s="24" t="s">
        <v>138</v>
      </c>
      <c r="AR42" s="23">
        <v>2240</v>
      </c>
      <c r="AS42" s="50">
        <f t="shared" si="63"/>
        <v>0</v>
      </c>
      <c r="AT42" s="49"/>
      <c r="AU42" s="121"/>
      <c r="AV42" s="45">
        <f t="shared" si="99"/>
        <v>0</v>
      </c>
      <c r="AX42" s="24" t="s">
        <v>138</v>
      </c>
      <c r="AY42" s="23">
        <v>2240</v>
      </c>
      <c r="AZ42" s="50">
        <f t="shared" si="64"/>
        <v>0</v>
      </c>
      <c r="BA42" s="49"/>
      <c r="BB42" s="49"/>
      <c r="BC42" s="45">
        <f t="shared" si="100"/>
        <v>0</v>
      </c>
      <c r="BE42" s="24" t="s">
        <v>138</v>
      </c>
      <c r="BF42" s="23">
        <v>2240</v>
      </c>
      <c r="BG42" s="50">
        <f t="shared" si="65"/>
        <v>0</v>
      </c>
      <c r="BH42" s="49"/>
      <c r="BI42" s="49"/>
      <c r="BJ42" s="45">
        <f t="shared" si="101"/>
        <v>0</v>
      </c>
      <c r="BL42" s="24" t="s">
        <v>138</v>
      </c>
      <c r="BM42" s="23">
        <v>2240</v>
      </c>
      <c r="BN42" s="50">
        <f t="shared" si="66"/>
        <v>0</v>
      </c>
      <c r="BO42" s="49"/>
      <c r="BP42" s="49"/>
      <c r="BQ42" s="45">
        <f t="shared" si="102"/>
        <v>0</v>
      </c>
      <c r="BS42" s="24" t="s">
        <v>138</v>
      </c>
      <c r="BT42" s="23">
        <v>2240</v>
      </c>
      <c r="BU42" s="50">
        <f t="shared" si="67"/>
        <v>0</v>
      </c>
      <c r="BV42" s="49"/>
      <c r="BW42" s="49"/>
      <c r="BX42" s="45">
        <f t="shared" si="103"/>
        <v>0</v>
      </c>
      <c r="BZ42" s="24" t="s">
        <v>138</v>
      </c>
      <c r="CA42" s="23">
        <v>2240</v>
      </c>
      <c r="CB42" s="50">
        <f t="shared" si="68"/>
        <v>0</v>
      </c>
      <c r="CC42" s="49"/>
      <c r="CD42" s="49"/>
      <c r="CE42" s="45">
        <f t="shared" si="104"/>
        <v>0</v>
      </c>
    </row>
    <row r="43" spans="1:83" s="27" customFormat="1" ht="15.75" customHeight="1" thickBot="1">
      <c r="A43" s="21" t="s">
        <v>43</v>
      </c>
      <c r="B43" s="16">
        <v>2240</v>
      </c>
      <c r="C43" s="49">
        <v>1615</v>
      </c>
      <c r="D43" s="49"/>
      <c r="E43" s="121"/>
      <c r="F43" s="45">
        <f t="shared" si="93"/>
        <v>1615</v>
      </c>
      <c r="H43" s="21" t="s">
        <v>43</v>
      </c>
      <c r="I43" s="16">
        <v>2240</v>
      </c>
      <c r="J43" s="50">
        <f t="shared" si="58"/>
        <v>1615</v>
      </c>
      <c r="K43" s="49"/>
      <c r="L43" s="49"/>
      <c r="M43" s="45">
        <f t="shared" si="94"/>
        <v>1615</v>
      </c>
      <c r="O43" s="21" t="s">
        <v>43</v>
      </c>
      <c r="P43" s="16">
        <v>2240</v>
      </c>
      <c r="Q43" s="50">
        <f t="shared" si="59"/>
        <v>1615</v>
      </c>
      <c r="R43" s="49"/>
      <c r="S43" s="121"/>
      <c r="T43" s="45">
        <f t="shared" si="95"/>
        <v>1615</v>
      </c>
      <c r="V43" s="21" t="s">
        <v>43</v>
      </c>
      <c r="W43" s="16">
        <v>2240</v>
      </c>
      <c r="X43" s="50">
        <f t="shared" si="60"/>
        <v>1615</v>
      </c>
      <c r="Y43" s="49"/>
      <c r="Z43" s="121"/>
      <c r="AA43" s="45">
        <f t="shared" si="96"/>
        <v>1615</v>
      </c>
      <c r="AC43" s="21" t="s">
        <v>43</v>
      </c>
      <c r="AD43" s="16">
        <v>2240</v>
      </c>
      <c r="AE43" s="50">
        <f t="shared" si="61"/>
        <v>1615</v>
      </c>
      <c r="AF43" s="49"/>
      <c r="AG43" s="121"/>
      <c r="AH43" s="45">
        <f t="shared" si="97"/>
        <v>1615</v>
      </c>
      <c r="AJ43" s="21" t="s">
        <v>43</v>
      </c>
      <c r="AK43" s="16">
        <v>2240</v>
      </c>
      <c r="AL43" s="50">
        <f t="shared" si="62"/>
        <v>1615</v>
      </c>
      <c r="AM43" s="49"/>
      <c r="AN43" s="121"/>
      <c r="AO43" s="45">
        <f t="shared" si="98"/>
        <v>1615</v>
      </c>
      <c r="AQ43" s="21" t="s">
        <v>43</v>
      </c>
      <c r="AR43" s="16">
        <v>2240</v>
      </c>
      <c r="AS43" s="50">
        <f t="shared" si="63"/>
        <v>1615</v>
      </c>
      <c r="AT43" s="49"/>
      <c r="AU43" s="121">
        <v>1615</v>
      </c>
      <c r="AV43" s="45">
        <f t="shared" si="99"/>
        <v>0</v>
      </c>
      <c r="AX43" s="21" t="s">
        <v>43</v>
      </c>
      <c r="AY43" s="16">
        <v>2240</v>
      </c>
      <c r="AZ43" s="50">
        <f t="shared" si="64"/>
        <v>0</v>
      </c>
      <c r="BA43" s="49"/>
      <c r="BB43" s="49"/>
      <c r="BC43" s="45">
        <f t="shared" si="100"/>
        <v>0</v>
      </c>
      <c r="BE43" s="21" t="s">
        <v>43</v>
      </c>
      <c r="BF43" s="16">
        <v>2240</v>
      </c>
      <c r="BG43" s="50">
        <f t="shared" si="65"/>
        <v>0</v>
      </c>
      <c r="BH43" s="49"/>
      <c r="BI43" s="49"/>
      <c r="BJ43" s="45">
        <f t="shared" si="101"/>
        <v>0</v>
      </c>
      <c r="BL43" s="21" t="s">
        <v>43</v>
      </c>
      <c r="BM43" s="16">
        <v>2240</v>
      </c>
      <c r="BN43" s="50">
        <f t="shared" si="66"/>
        <v>0</v>
      </c>
      <c r="BO43" s="49"/>
      <c r="BP43" s="49"/>
      <c r="BQ43" s="45">
        <f t="shared" si="102"/>
        <v>0</v>
      </c>
      <c r="BS43" s="21" t="s">
        <v>43</v>
      </c>
      <c r="BT43" s="16">
        <v>2240</v>
      </c>
      <c r="BU43" s="50">
        <f t="shared" si="67"/>
        <v>0</v>
      </c>
      <c r="BV43" s="49"/>
      <c r="BW43" s="49"/>
      <c r="BX43" s="45">
        <f t="shared" si="103"/>
        <v>0</v>
      </c>
      <c r="BZ43" s="21" t="s">
        <v>43</v>
      </c>
      <c r="CA43" s="16">
        <v>2240</v>
      </c>
      <c r="CB43" s="50">
        <f t="shared" si="68"/>
        <v>0</v>
      </c>
      <c r="CC43" s="49"/>
      <c r="CD43" s="49"/>
      <c r="CE43" s="45">
        <f t="shared" si="104"/>
        <v>0</v>
      </c>
    </row>
    <row r="44" spans="1:83" s="27" customFormat="1" ht="15.75" customHeight="1" thickBot="1">
      <c r="A44" s="21" t="s">
        <v>37</v>
      </c>
      <c r="B44" s="16">
        <v>2240</v>
      </c>
      <c r="C44" s="49">
        <f>7560+7200</f>
        <v>14760</v>
      </c>
      <c r="D44" s="49"/>
      <c r="E44" s="121">
        <v>330</v>
      </c>
      <c r="F44" s="45">
        <f t="shared" si="93"/>
        <v>14430</v>
      </c>
      <c r="H44" s="21" t="s">
        <v>37</v>
      </c>
      <c r="I44" s="16">
        <v>2240</v>
      </c>
      <c r="J44" s="50">
        <f t="shared" si="58"/>
        <v>14430</v>
      </c>
      <c r="K44" s="49"/>
      <c r="L44" s="49"/>
      <c r="M44" s="45">
        <f t="shared" si="94"/>
        <v>14430</v>
      </c>
      <c r="O44" s="21" t="s">
        <v>37</v>
      </c>
      <c r="P44" s="16">
        <v>2240</v>
      </c>
      <c r="Q44" s="50">
        <f t="shared" si="59"/>
        <v>14430</v>
      </c>
      <c r="R44" s="49"/>
      <c r="S44" s="121">
        <v>134.44</v>
      </c>
      <c r="T44" s="45">
        <f t="shared" si="95"/>
        <v>14295.56</v>
      </c>
      <c r="V44" s="21" t="s">
        <v>37</v>
      </c>
      <c r="W44" s="16">
        <v>2240</v>
      </c>
      <c r="X44" s="50">
        <f t="shared" si="60"/>
        <v>14295.56</v>
      </c>
      <c r="Y44" s="49"/>
      <c r="Z44" s="121">
        <v>590.86</v>
      </c>
      <c r="AA44" s="45">
        <f t="shared" si="96"/>
        <v>13704.699999999999</v>
      </c>
      <c r="AC44" s="21" t="s">
        <v>37</v>
      </c>
      <c r="AD44" s="16">
        <v>2240</v>
      </c>
      <c r="AE44" s="50">
        <f t="shared" si="61"/>
        <v>13704.699999999999</v>
      </c>
      <c r="AF44" s="49"/>
      <c r="AG44" s="121">
        <v>469.52</v>
      </c>
      <c r="AH44" s="45">
        <f t="shared" si="97"/>
        <v>13235.179999999998</v>
      </c>
      <c r="AJ44" s="21" t="s">
        <v>37</v>
      </c>
      <c r="AK44" s="16">
        <v>2240</v>
      </c>
      <c r="AL44" s="50">
        <f t="shared" si="62"/>
        <v>13235.179999999998</v>
      </c>
      <c r="AM44" s="49"/>
      <c r="AN44" s="121"/>
      <c r="AO44" s="45">
        <f t="shared" si="98"/>
        <v>13235.179999999998</v>
      </c>
      <c r="AQ44" s="21" t="s">
        <v>37</v>
      </c>
      <c r="AR44" s="16">
        <v>2240</v>
      </c>
      <c r="AS44" s="50">
        <f t="shared" si="63"/>
        <v>13235.179999999998</v>
      </c>
      <c r="AT44" s="49"/>
      <c r="AU44" s="121"/>
      <c r="AV44" s="45">
        <f t="shared" si="99"/>
        <v>13235.179999999998</v>
      </c>
      <c r="AX44" s="21" t="s">
        <v>37</v>
      </c>
      <c r="AY44" s="16">
        <v>2240</v>
      </c>
      <c r="AZ44" s="50">
        <f t="shared" si="64"/>
        <v>13235.179999999998</v>
      </c>
      <c r="BA44" s="49"/>
      <c r="BB44" s="49"/>
      <c r="BC44" s="45">
        <f t="shared" si="100"/>
        <v>13235.179999999998</v>
      </c>
      <c r="BE44" s="21" t="s">
        <v>37</v>
      </c>
      <c r="BF44" s="16">
        <v>2240</v>
      </c>
      <c r="BG44" s="50">
        <f t="shared" si="65"/>
        <v>13235.179999999998</v>
      </c>
      <c r="BH44" s="49"/>
      <c r="BI44" s="49"/>
      <c r="BJ44" s="45">
        <f t="shared" si="101"/>
        <v>13235.179999999998</v>
      </c>
      <c r="BL44" s="21" t="s">
        <v>37</v>
      </c>
      <c r="BM44" s="16">
        <v>2240</v>
      </c>
      <c r="BN44" s="50">
        <f t="shared" si="66"/>
        <v>13235.179999999998</v>
      </c>
      <c r="BO44" s="49"/>
      <c r="BP44" s="49"/>
      <c r="BQ44" s="45">
        <f t="shared" si="102"/>
        <v>13235.179999999998</v>
      </c>
      <c r="BS44" s="21" t="s">
        <v>37</v>
      </c>
      <c r="BT44" s="16">
        <v>2240</v>
      </c>
      <c r="BU44" s="50">
        <f t="shared" si="67"/>
        <v>13235.179999999998</v>
      </c>
      <c r="BV44" s="49"/>
      <c r="BW44" s="49"/>
      <c r="BX44" s="45">
        <f t="shared" si="103"/>
        <v>13235.179999999998</v>
      </c>
      <c r="BZ44" s="21" t="s">
        <v>37</v>
      </c>
      <c r="CA44" s="16">
        <v>2240</v>
      </c>
      <c r="CB44" s="50">
        <f t="shared" si="68"/>
        <v>13235.179999999998</v>
      </c>
      <c r="CC44" s="49"/>
      <c r="CD44" s="49"/>
      <c r="CE44" s="45">
        <f t="shared" si="104"/>
        <v>13235.179999999998</v>
      </c>
    </row>
    <row r="45" spans="1:83" s="88" customFormat="1" ht="15.75" customHeight="1" thickBot="1">
      <c r="A45" s="34" t="s">
        <v>143</v>
      </c>
      <c r="B45" s="16">
        <v>2240</v>
      </c>
      <c r="C45" s="49"/>
      <c r="D45" s="49"/>
      <c r="E45" s="121"/>
      <c r="F45" s="45">
        <f t="shared" si="93"/>
        <v>0</v>
      </c>
      <c r="H45" s="34" t="s">
        <v>143</v>
      </c>
      <c r="I45" s="16">
        <v>2240</v>
      </c>
      <c r="J45" s="50">
        <f t="shared" si="58"/>
        <v>0</v>
      </c>
      <c r="K45" s="49"/>
      <c r="L45" s="49"/>
      <c r="M45" s="45">
        <f t="shared" si="94"/>
        <v>0</v>
      </c>
      <c r="O45" s="34" t="s">
        <v>143</v>
      </c>
      <c r="P45" s="16">
        <v>2240</v>
      </c>
      <c r="Q45" s="50">
        <f t="shared" si="59"/>
        <v>0</v>
      </c>
      <c r="R45" s="49"/>
      <c r="S45" s="121"/>
      <c r="T45" s="45">
        <f t="shared" si="95"/>
        <v>0</v>
      </c>
      <c r="V45" s="34" t="s">
        <v>143</v>
      </c>
      <c r="W45" s="16">
        <v>2240</v>
      </c>
      <c r="X45" s="50">
        <f t="shared" si="60"/>
        <v>0</v>
      </c>
      <c r="Y45" s="49"/>
      <c r="Z45" s="121"/>
      <c r="AA45" s="45">
        <f t="shared" si="96"/>
        <v>0</v>
      </c>
      <c r="AC45" s="34" t="s">
        <v>143</v>
      </c>
      <c r="AD45" s="16">
        <v>2240</v>
      </c>
      <c r="AE45" s="50">
        <f t="shared" si="61"/>
        <v>0</v>
      </c>
      <c r="AF45" s="49"/>
      <c r="AG45" s="121"/>
      <c r="AH45" s="45">
        <f t="shared" si="97"/>
        <v>0</v>
      </c>
      <c r="AJ45" s="34" t="s">
        <v>143</v>
      </c>
      <c r="AK45" s="16">
        <v>2240</v>
      </c>
      <c r="AL45" s="50">
        <f t="shared" si="62"/>
        <v>0</v>
      </c>
      <c r="AM45" s="49"/>
      <c r="AN45" s="121"/>
      <c r="AO45" s="45">
        <f t="shared" si="98"/>
        <v>0</v>
      </c>
      <c r="AQ45" s="34" t="s">
        <v>143</v>
      </c>
      <c r="AR45" s="16">
        <v>2240</v>
      </c>
      <c r="AS45" s="50">
        <f t="shared" si="63"/>
        <v>0</v>
      </c>
      <c r="AT45" s="49"/>
      <c r="AU45" s="121"/>
      <c r="AV45" s="45">
        <f t="shared" si="99"/>
        <v>0</v>
      </c>
      <c r="AX45" s="34" t="s">
        <v>143</v>
      </c>
      <c r="AY45" s="16">
        <v>2240</v>
      </c>
      <c r="AZ45" s="50">
        <f t="shared" si="64"/>
        <v>0</v>
      </c>
      <c r="BA45" s="49"/>
      <c r="BB45" s="49"/>
      <c r="BC45" s="45">
        <f t="shared" si="100"/>
        <v>0</v>
      </c>
      <c r="BE45" s="34" t="s">
        <v>143</v>
      </c>
      <c r="BF45" s="16">
        <v>2240</v>
      </c>
      <c r="BG45" s="50">
        <f t="shared" si="65"/>
        <v>0</v>
      </c>
      <c r="BH45" s="49"/>
      <c r="BI45" s="49"/>
      <c r="BJ45" s="45">
        <f t="shared" si="101"/>
        <v>0</v>
      </c>
      <c r="BL45" s="34" t="s">
        <v>143</v>
      </c>
      <c r="BM45" s="16">
        <v>2240</v>
      </c>
      <c r="BN45" s="50">
        <f t="shared" si="66"/>
        <v>0</v>
      </c>
      <c r="BO45" s="49"/>
      <c r="BP45" s="49"/>
      <c r="BQ45" s="45">
        <f t="shared" si="102"/>
        <v>0</v>
      </c>
      <c r="BS45" s="34" t="s">
        <v>143</v>
      </c>
      <c r="BT45" s="16">
        <v>2240</v>
      </c>
      <c r="BU45" s="50">
        <f t="shared" si="67"/>
        <v>0</v>
      </c>
      <c r="BV45" s="49"/>
      <c r="BW45" s="49"/>
      <c r="BX45" s="45">
        <f t="shared" si="103"/>
        <v>0</v>
      </c>
      <c r="BZ45" s="34" t="s">
        <v>143</v>
      </c>
      <c r="CA45" s="16">
        <v>2240</v>
      </c>
      <c r="CB45" s="50">
        <f t="shared" si="68"/>
        <v>0</v>
      </c>
      <c r="CC45" s="49"/>
      <c r="CD45" s="49"/>
      <c r="CE45" s="45">
        <f t="shared" si="104"/>
        <v>0</v>
      </c>
    </row>
    <row r="46" spans="1:83" s="88" customFormat="1" ht="15.75" customHeight="1" thickBot="1">
      <c r="A46" s="34" t="s">
        <v>144</v>
      </c>
      <c r="B46" s="16">
        <v>2240</v>
      </c>
      <c r="C46" s="49"/>
      <c r="D46" s="49"/>
      <c r="E46" s="121"/>
      <c r="F46" s="45">
        <f t="shared" si="93"/>
        <v>0</v>
      </c>
      <c r="H46" s="34" t="s">
        <v>144</v>
      </c>
      <c r="I46" s="16">
        <v>2240</v>
      </c>
      <c r="J46" s="50">
        <f t="shared" si="58"/>
        <v>0</v>
      </c>
      <c r="K46" s="49"/>
      <c r="L46" s="49"/>
      <c r="M46" s="45">
        <f t="shared" si="94"/>
        <v>0</v>
      </c>
      <c r="O46" s="34" t="s">
        <v>144</v>
      </c>
      <c r="P46" s="16">
        <v>2240</v>
      </c>
      <c r="Q46" s="50">
        <f t="shared" si="59"/>
        <v>0</v>
      </c>
      <c r="R46" s="49"/>
      <c r="S46" s="121"/>
      <c r="T46" s="45">
        <f t="shared" si="95"/>
        <v>0</v>
      </c>
      <c r="V46" s="34" t="s">
        <v>144</v>
      </c>
      <c r="W46" s="16">
        <v>2240</v>
      </c>
      <c r="X46" s="50">
        <f t="shared" si="60"/>
        <v>0</v>
      </c>
      <c r="Y46" s="49"/>
      <c r="Z46" s="121"/>
      <c r="AA46" s="45">
        <f t="shared" si="96"/>
        <v>0</v>
      </c>
      <c r="AC46" s="34" t="s">
        <v>144</v>
      </c>
      <c r="AD46" s="16">
        <v>2240</v>
      </c>
      <c r="AE46" s="50">
        <f t="shared" si="61"/>
        <v>0</v>
      </c>
      <c r="AF46" s="49"/>
      <c r="AG46" s="121"/>
      <c r="AH46" s="45">
        <f t="shared" si="97"/>
        <v>0</v>
      </c>
      <c r="AJ46" s="34" t="s">
        <v>144</v>
      </c>
      <c r="AK46" s="16">
        <v>2240</v>
      </c>
      <c r="AL46" s="50">
        <f t="shared" si="62"/>
        <v>0</v>
      </c>
      <c r="AM46" s="49"/>
      <c r="AN46" s="121"/>
      <c r="AO46" s="45">
        <f t="shared" si="98"/>
        <v>0</v>
      </c>
      <c r="AQ46" s="34" t="s">
        <v>144</v>
      </c>
      <c r="AR46" s="16">
        <v>2240</v>
      </c>
      <c r="AS46" s="50">
        <f t="shared" si="63"/>
        <v>0</v>
      </c>
      <c r="AT46" s="49"/>
      <c r="AU46" s="121"/>
      <c r="AV46" s="45">
        <f t="shared" si="99"/>
        <v>0</v>
      </c>
      <c r="AX46" s="34" t="s">
        <v>144</v>
      </c>
      <c r="AY46" s="16">
        <v>2240</v>
      </c>
      <c r="AZ46" s="50">
        <f t="shared" si="64"/>
        <v>0</v>
      </c>
      <c r="BA46" s="49"/>
      <c r="BB46" s="49"/>
      <c r="BC46" s="45">
        <f t="shared" si="100"/>
        <v>0</v>
      </c>
      <c r="BE46" s="34" t="s">
        <v>144</v>
      </c>
      <c r="BF46" s="16">
        <v>2240</v>
      </c>
      <c r="BG46" s="50">
        <f t="shared" si="65"/>
        <v>0</v>
      </c>
      <c r="BH46" s="49"/>
      <c r="BI46" s="49"/>
      <c r="BJ46" s="45">
        <f t="shared" si="101"/>
        <v>0</v>
      </c>
      <c r="BL46" s="34" t="s">
        <v>144</v>
      </c>
      <c r="BM46" s="16">
        <v>2240</v>
      </c>
      <c r="BN46" s="50">
        <f t="shared" si="66"/>
        <v>0</v>
      </c>
      <c r="BO46" s="49"/>
      <c r="BP46" s="49"/>
      <c r="BQ46" s="45">
        <f t="shared" si="102"/>
        <v>0</v>
      </c>
      <c r="BS46" s="34" t="s">
        <v>144</v>
      </c>
      <c r="BT46" s="16">
        <v>2240</v>
      </c>
      <c r="BU46" s="50">
        <f t="shared" si="67"/>
        <v>0</v>
      </c>
      <c r="BV46" s="49"/>
      <c r="BW46" s="49"/>
      <c r="BX46" s="45">
        <f t="shared" si="103"/>
        <v>0</v>
      </c>
      <c r="BZ46" s="34" t="s">
        <v>144</v>
      </c>
      <c r="CA46" s="16">
        <v>2240</v>
      </c>
      <c r="CB46" s="50">
        <f t="shared" si="68"/>
        <v>0</v>
      </c>
      <c r="CC46" s="49"/>
      <c r="CD46" s="49"/>
      <c r="CE46" s="45">
        <f t="shared" si="104"/>
        <v>0</v>
      </c>
    </row>
    <row r="47" spans="1:83" s="88" customFormat="1" ht="15.75" customHeight="1" thickBot="1">
      <c r="A47" s="89" t="s">
        <v>146</v>
      </c>
      <c r="B47" s="23">
        <v>2240</v>
      </c>
      <c r="C47" s="49"/>
      <c r="D47" s="49"/>
      <c r="E47" s="121"/>
      <c r="F47" s="45">
        <f t="shared" si="93"/>
        <v>0</v>
      </c>
      <c r="H47" s="89" t="s">
        <v>146</v>
      </c>
      <c r="I47" s="23">
        <v>2240</v>
      </c>
      <c r="J47" s="50">
        <f t="shared" si="58"/>
        <v>0</v>
      </c>
      <c r="K47" s="49"/>
      <c r="L47" s="49"/>
      <c r="M47" s="45">
        <f t="shared" si="94"/>
        <v>0</v>
      </c>
      <c r="O47" s="89" t="s">
        <v>146</v>
      </c>
      <c r="P47" s="23">
        <v>2240</v>
      </c>
      <c r="Q47" s="50">
        <f t="shared" si="59"/>
        <v>0</v>
      </c>
      <c r="R47" s="49"/>
      <c r="S47" s="121"/>
      <c r="T47" s="45">
        <f t="shared" si="95"/>
        <v>0</v>
      </c>
      <c r="V47" s="89" t="s">
        <v>146</v>
      </c>
      <c r="W47" s="23">
        <v>2240</v>
      </c>
      <c r="X47" s="50">
        <f t="shared" si="60"/>
        <v>0</v>
      </c>
      <c r="Y47" s="49"/>
      <c r="Z47" s="121"/>
      <c r="AA47" s="45">
        <f t="shared" si="96"/>
        <v>0</v>
      </c>
      <c r="AC47" s="89" t="s">
        <v>146</v>
      </c>
      <c r="AD47" s="23">
        <v>2240</v>
      </c>
      <c r="AE47" s="50">
        <f t="shared" si="61"/>
        <v>0</v>
      </c>
      <c r="AF47" s="49"/>
      <c r="AG47" s="121"/>
      <c r="AH47" s="45">
        <f t="shared" si="97"/>
        <v>0</v>
      </c>
      <c r="AJ47" s="89" t="s">
        <v>146</v>
      </c>
      <c r="AK47" s="23">
        <v>2240</v>
      </c>
      <c r="AL47" s="50">
        <f t="shared" si="62"/>
        <v>0</v>
      </c>
      <c r="AM47" s="49"/>
      <c r="AN47" s="121"/>
      <c r="AO47" s="45">
        <f t="shared" si="98"/>
        <v>0</v>
      </c>
      <c r="AQ47" s="89" t="s">
        <v>146</v>
      </c>
      <c r="AR47" s="23">
        <v>2240</v>
      </c>
      <c r="AS47" s="50">
        <f t="shared" si="63"/>
        <v>0</v>
      </c>
      <c r="AT47" s="49"/>
      <c r="AU47" s="121"/>
      <c r="AV47" s="45">
        <f t="shared" si="99"/>
        <v>0</v>
      </c>
      <c r="AX47" s="89" t="s">
        <v>146</v>
      </c>
      <c r="AY47" s="23">
        <v>2240</v>
      </c>
      <c r="AZ47" s="50">
        <f t="shared" si="64"/>
        <v>0</v>
      </c>
      <c r="BA47" s="49"/>
      <c r="BB47" s="49"/>
      <c r="BC47" s="45">
        <f t="shared" si="100"/>
        <v>0</v>
      </c>
      <c r="BE47" s="89" t="s">
        <v>146</v>
      </c>
      <c r="BF47" s="23">
        <v>2240</v>
      </c>
      <c r="BG47" s="50">
        <f t="shared" si="65"/>
        <v>0</v>
      </c>
      <c r="BH47" s="49"/>
      <c r="BI47" s="49"/>
      <c r="BJ47" s="45">
        <f t="shared" si="101"/>
        <v>0</v>
      </c>
      <c r="BL47" s="89" t="s">
        <v>146</v>
      </c>
      <c r="BM47" s="23">
        <v>2240</v>
      </c>
      <c r="BN47" s="50">
        <f t="shared" si="66"/>
        <v>0</v>
      </c>
      <c r="BO47" s="49"/>
      <c r="BP47" s="49"/>
      <c r="BQ47" s="45">
        <f t="shared" si="102"/>
        <v>0</v>
      </c>
      <c r="BS47" s="89" t="s">
        <v>146</v>
      </c>
      <c r="BT47" s="23">
        <v>2240</v>
      </c>
      <c r="BU47" s="50">
        <f t="shared" si="67"/>
        <v>0</v>
      </c>
      <c r="BV47" s="49"/>
      <c r="BW47" s="49"/>
      <c r="BX47" s="45">
        <f t="shared" si="103"/>
        <v>0</v>
      </c>
      <c r="BZ47" s="89" t="s">
        <v>146</v>
      </c>
      <c r="CA47" s="23">
        <v>2240</v>
      </c>
      <c r="CB47" s="50">
        <f t="shared" si="68"/>
        <v>0</v>
      </c>
      <c r="CC47" s="49"/>
      <c r="CD47" s="49"/>
      <c r="CE47" s="45">
        <f t="shared" si="104"/>
        <v>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121"/>
      <c r="F48" s="45">
        <f t="shared" si="93"/>
        <v>0</v>
      </c>
      <c r="H48" s="21" t="s">
        <v>34</v>
      </c>
      <c r="I48" s="16">
        <v>2240</v>
      </c>
      <c r="J48" s="50">
        <f t="shared" si="58"/>
        <v>0</v>
      </c>
      <c r="K48" s="48"/>
      <c r="L48" s="48"/>
      <c r="M48" s="45">
        <f t="shared" si="94"/>
        <v>0</v>
      </c>
      <c r="O48" s="21" t="s">
        <v>34</v>
      </c>
      <c r="P48" s="16">
        <v>2240</v>
      </c>
      <c r="Q48" s="50">
        <f t="shared" si="59"/>
        <v>0</v>
      </c>
      <c r="R48" s="48"/>
      <c r="S48" s="121"/>
      <c r="T48" s="45">
        <f t="shared" si="95"/>
        <v>0</v>
      </c>
      <c r="V48" s="21" t="s">
        <v>34</v>
      </c>
      <c r="W48" s="16">
        <v>2240</v>
      </c>
      <c r="X48" s="50">
        <f t="shared" si="60"/>
        <v>0</v>
      </c>
      <c r="Y48" s="48"/>
      <c r="Z48" s="121"/>
      <c r="AA48" s="45">
        <f t="shared" si="96"/>
        <v>0</v>
      </c>
      <c r="AC48" s="21" t="s">
        <v>34</v>
      </c>
      <c r="AD48" s="16">
        <v>2240</v>
      </c>
      <c r="AE48" s="50">
        <f t="shared" si="61"/>
        <v>0</v>
      </c>
      <c r="AF48" s="48"/>
      <c r="AG48" s="121"/>
      <c r="AH48" s="45">
        <f t="shared" si="97"/>
        <v>0</v>
      </c>
      <c r="AJ48" s="21" t="s">
        <v>34</v>
      </c>
      <c r="AK48" s="16">
        <v>2240</v>
      </c>
      <c r="AL48" s="50">
        <f t="shared" si="62"/>
        <v>0</v>
      </c>
      <c r="AM48" s="48"/>
      <c r="AN48" s="121"/>
      <c r="AO48" s="45">
        <f t="shared" si="98"/>
        <v>0</v>
      </c>
      <c r="AQ48" s="21" t="s">
        <v>34</v>
      </c>
      <c r="AR48" s="16">
        <v>2240</v>
      </c>
      <c r="AS48" s="50">
        <f t="shared" si="63"/>
        <v>0</v>
      </c>
      <c r="AT48" s="48"/>
      <c r="AU48" s="121"/>
      <c r="AV48" s="45">
        <f t="shared" si="99"/>
        <v>0</v>
      </c>
      <c r="AX48" s="21" t="s">
        <v>34</v>
      </c>
      <c r="AY48" s="16">
        <v>2240</v>
      </c>
      <c r="AZ48" s="50">
        <f t="shared" si="64"/>
        <v>0</v>
      </c>
      <c r="BA48" s="48"/>
      <c r="BB48" s="48"/>
      <c r="BC48" s="45">
        <f t="shared" si="100"/>
        <v>0</v>
      </c>
      <c r="BE48" s="21" t="s">
        <v>34</v>
      </c>
      <c r="BF48" s="16">
        <v>2240</v>
      </c>
      <c r="BG48" s="50">
        <f t="shared" si="65"/>
        <v>0</v>
      </c>
      <c r="BH48" s="48"/>
      <c r="BI48" s="48"/>
      <c r="BJ48" s="45">
        <f t="shared" si="101"/>
        <v>0</v>
      </c>
      <c r="BL48" s="21" t="s">
        <v>34</v>
      </c>
      <c r="BM48" s="16">
        <v>2240</v>
      </c>
      <c r="BN48" s="50">
        <f t="shared" si="66"/>
        <v>0</v>
      </c>
      <c r="BO48" s="48"/>
      <c r="BP48" s="48"/>
      <c r="BQ48" s="45">
        <f t="shared" si="102"/>
        <v>0</v>
      </c>
      <c r="BS48" s="21" t="s">
        <v>34</v>
      </c>
      <c r="BT48" s="16">
        <v>2240</v>
      </c>
      <c r="BU48" s="50">
        <f t="shared" si="67"/>
        <v>0</v>
      </c>
      <c r="BV48" s="48"/>
      <c r="BW48" s="48"/>
      <c r="BX48" s="45">
        <f t="shared" si="103"/>
        <v>0</v>
      </c>
      <c r="BZ48" s="21" t="s">
        <v>34</v>
      </c>
      <c r="CA48" s="16">
        <v>2240</v>
      </c>
      <c r="CB48" s="50">
        <f t="shared" si="68"/>
        <v>0</v>
      </c>
      <c r="CC48" s="48"/>
      <c r="CD48" s="48"/>
      <c r="CE48" s="45">
        <f t="shared" si="104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82123</v>
      </c>
      <c r="D49" s="47">
        <f>SUM(D50:D54)</f>
        <v>0</v>
      </c>
      <c r="E49" s="120">
        <f>SUM(E50:E54)</f>
        <v>319.13</v>
      </c>
      <c r="F49" s="47">
        <f t="shared" si="93"/>
        <v>81803.87</v>
      </c>
      <c r="H49" s="29" t="s">
        <v>50</v>
      </c>
      <c r="I49" s="30">
        <v>2270</v>
      </c>
      <c r="J49" s="47">
        <f>SUM(J50:J54)</f>
        <v>81803.87</v>
      </c>
      <c r="K49" s="47">
        <f>SUM(K50:K54)</f>
        <v>0</v>
      </c>
      <c r="L49" s="120">
        <f>SUM(L50:L54)</f>
        <v>5580.97</v>
      </c>
      <c r="M49" s="47">
        <f t="shared" si="94"/>
        <v>76222.899999999994</v>
      </c>
      <c r="O49" s="29" t="s">
        <v>50</v>
      </c>
      <c r="P49" s="30">
        <v>2270</v>
      </c>
      <c r="Q49" s="47">
        <f>SUM(Q50:Q54)</f>
        <v>76222.899999999994</v>
      </c>
      <c r="R49" s="47">
        <f>SUM(R50:R54)</f>
        <v>0</v>
      </c>
      <c r="S49" s="120">
        <f>SUM(S50:S54)</f>
        <v>9650.91</v>
      </c>
      <c r="T49" s="47">
        <f t="shared" si="95"/>
        <v>66571.989999999991</v>
      </c>
      <c r="V49" s="29" t="s">
        <v>50</v>
      </c>
      <c r="W49" s="30">
        <v>2270</v>
      </c>
      <c r="X49" s="47">
        <f>SUM(X50:X54)</f>
        <v>66571.990000000005</v>
      </c>
      <c r="Y49" s="47">
        <f>SUM(Y50:Y54)</f>
        <v>0</v>
      </c>
      <c r="Z49" s="120">
        <f>SUM(Z50:Z54)</f>
        <v>5580.97</v>
      </c>
      <c r="AA49" s="47">
        <f t="shared" si="96"/>
        <v>60991.020000000004</v>
      </c>
      <c r="AC49" s="29" t="s">
        <v>50</v>
      </c>
      <c r="AD49" s="30">
        <v>2270</v>
      </c>
      <c r="AE49" s="47">
        <f>SUM(AE50:AE54)</f>
        <v>60991.020000000004</v>
      </c>
      <c r="AF49" s="47">
        <f>SUM(AF50:AF54)</f>
        <v>0</v>
      </c>
      <c r="AG49" s="120">
        <f>SUM(AG50:AG54)</f>
        <v>9894.75</v>
      </c>
      <c r="AH49" s="47">
        <f t="shared" si="97"/>
        <v>51096.270000000004</v>
      </c>
      <c r="AJ49" s="29" t="s">
        <v>50</v>
      </c>
      <c r="AK49" s="30">
        <v>2270</v>
      </c>
      <c r="AL49" s="47">
        <f>SUM(AL50:AL54)</f>
        <v>51096.270000000004</v>
      </c>
      <c r="AM49" s="47">
        <f>SUM(AM50:AM54)</f>
        <v>0</v>
      </c>
      <c r="AN49" s="120">
        <f>SUM(AN50:AN54)</f>
        <v>3552.3799999999997</v>
      </c>
      <c r="AO49" s="47">
        <f t="shared" si="98"/>
        <v>47543.890000000007</v>
      </c>
      <c r="AQ49" s="29" t="s">
        <v>50</v>
      </c>
      <c r="AR49" s="30">
        <v>2270</v>
      </c>
      <c r="AS49" s="47">
        <f>SUM(AS50:AS54)</f>
        <v>47543.89</v>
      </c>
      <c r="AT49" s="47">
        <f>SUM(AT50:AT54)</f>
        <v>0</v>
      </c>
      <c r="AU49" s="120">
        <f>SUM(AU50:AU54)</f>
        <v>1468.38</v>
      </c>
      <c r="AV49" s="47">
        <f t="shared" si="99"/>
        <v>46075.51</v>
      </c>
      <c r="AX49" s="29" t="s">
        <v>50</v>
      </c>
      <c r="AY49" s="30">
        <v>2270</v>
      </c>
      <c r="AZ49" s="47">
        <f>SUM(AZ50:AZ54)</f>
        <v>46075.51</v>
      </c>
      <c r="BA49" s="47">
        <f>SUM(BA50:BA54)</f>
        <v>0</v>
      </c>
      <c r="BB49" s="47">
        <f>SUM(BB50:BB54)</f>
        <v>0</v>
      </c>
      <c r="BC49" s="47">
        <f t="shared" si="100"/>
        <v>46075.51</v>
      </c>
      <c r="BE49" s="29" t="s">
        <v>50</v>
      </c>
      <c r="BF49" s="30">
        <v>2270</v>
      </c>
      <c r="BG49" s="47">
        <f>SUM(BG50:BG54)</f>
        <v>46075.51</v>
      </c>
      <c r="BH49" s="47">
        <f>SUM(BH50:BH54)</f>
        <v>0</v>
      </c>
      <c r="BI49" s="47">
        <f>SUM(BI50:BI54)</f>
        <v>0</v>
      </c>
      <c r="BJ49" s="47">
        <f t="shared" si="101"/>
        <v>46075.51</v>
      </c>
      <c r="BL49" s="29" t="s">
        <v>50</v>
      </c>
      <c r="BM49" s="30">
        <v>2270</v>
      </c>
      <c r="BN49" s="47">
        <f>SUM(BN50:BN54)</f>
        <v>46075.51</v>
      </c>
      <c r="BO49" s="47">
        <f>SUM(BO50:BO54)</f>
        <v>0</v>
      </c>
      <c r="BP49" s="47">
        <f>SUM(BP50:BP54)</f>
        <v>0</v>
      </c>
      <c r="BQ49" s="47">
        <f t="shared" si="102"/>
        <v>46075.51</v>
      </c>
      <c r="BS49" s="29" t="s">
        <v>50</v>
      </c>
      <c r="BT49" s="30">
        <v>2270</v>
      </c>
      <c r="BU49" s="47">
        <f>SUM(BU50:BU54)</f>
        <v>46075.51</v>
      </c>
      <c r="BV49" s="47">
        <f>SUM(BV50:BV54)</f>
        <v>0</v>
      </c>
      <c r="BW49" s="47">
        <f>SUM(BW50:BW54)</f>
        <v>0</v>
      </c>
      <c r="BX49" s="47">
        <f t="shared" si="103"/>
        <v>46075.51</v>
      </c>
      <c r="BZ49" s="29" t="s">
        <v>50</v>
      </c>
      <c r="CA49" s="30">
        <v>2270</v>
      </c>
      <c r="CB49" s="47">
        <f>SUM(CB50:CB54)</f>
        <v>46075.51</v>
      </c>
      <c r="CC49" s="47">
        <f>SUM(CC50:CC54)</f>
        <v>0</v>
      </c>
      <c r="CD49" s="47">
        <f>SUM(CD50:CD54)</f>
        <v>0</v>
      </c>
      <c r="CE49" s="47">
        <f t="shared" si="104"/>
        <v>46075.51</v>
      </c>
    </row>
    <row r="50" spans="1:83" s="27" customFormat="1" ht="15.75" customHeight="1" thickBot="1">
      <c r="A50" s="21" t="s">
        <v>38</v>
      </c>
      <c r="B50" s="16">
        <v>2271</v>
      </c>
      <c r="C50" s="50"/>
      <c r="D50" s="50"/>
      <c r="E50" s="119"/>
      <c r="F50" s="45">
        <f t="shared" ref="F50:F64" si="105">C50+D50-E50</f>
        <v>0</v>
      </c>
      <c r="H50" s="21" t="s">
        <v>38</v>
      </c>
      <c r="I50" s="16">
        <v>2271</v>
      </c>
      <c r="J50" s="50">
        <f t="shared" si="58"/>
        <v>0</v>
      </c>
      <c r="K50" s="50"/>
      <c r="L50" s="119"/>
      <c r="M50" s="45">
        <f t="shared" ref="M50:M64" si="106">J50+K50-L50</f>
        <v>0</v>
      </c>
      <c r="O50" s="21" t="s">
        <v>38</v>
      </c>
      <c r="P50" s="16">
        <v>2271</v>
      </c>
      <c r="Q50" s="50">
        <f t="shared" si="59"/>
        <v>0</v>
      </c>
      <c r="R50" s="50"/>
      <c r="S50" s="119"/>
      <c r="T50" s="45">
        <f t="shared" ref="T50:T64" si="107">Q50+R50-S50</f>
        <v>0</v>
      </c>
      <c r="V50" s="21" t="s">
        <v>38</v>
      </c>
      <c r="W50" s="16">
        <v>2271</v>
      </c>
      <c r="X50" s="50">
        <f t="shared" si="60"/>
        <v>0</v>
      </c>
      <c r="Y50" s="50"/>
      <c r="Z50" s="119"/>
      <c r="AA50" s="45">
        <f t="shared" ref="AA50:AA64" si="108">X50+Y50-Z50</f>
        <v>0</v>
      </c>
      <c r="AC50" s="21" t="s">
        <v>38</v>
      </c>
      <c r="AD50" s="16">
        <v>2271</v>
      </c>
      <c r="AE50" s="50">
        <f t="shared" si="61"/>
        <v>0</v>
      </c>
      <c r="AF50" s="50"/>
      <c r="AG50" s="119"/>
      <c r="AH50" s="45">
        <f t="shared" ref="AH50:AH64" si="109">AE50+AF50-AG50</f>
        <v>0</v>
      </c>
      <c r="AJ50" s="21" t="s">
        <v>38</v>
      </c>
      <c r="AK50" s="16">
        <v>2271</v>
      </c>
      <c r="AL50" s="50">
        <f t="shared" si="62"/>
        <v>0</v>
      </c>
      <c r="AM50" s="50"/>
      <c r="AN50" s="119"/>
      <c r="AO50" s="45">
        <f t="shared" ref="AO50:AO64" si="110">AL50+AM50-AN50</f>
        <v>0</v>
      </c>
      <c r="AQ50" s="21" t="s">
        <v>38</v>
      </c>
      <c r="AR50" s="16">
        <v>2271</v>
      </c>
      <c r="AS50" s="50">
        <f t="shared" si="63"/>
        <v>0</v>
      </c>
      <c r="AT50" s="50"/>
      <c r="AU50" s="119"/>
      <c r="AV50" s="45">
        <f t="shared" ref="AV50:AV64" si="111">AS50+AT50-AU50</f>
        <v>0</v>
      </c>
      <c r="AX50" s="21" t="s">
        <v>38</v>
      </c>
      <c r="AY50" s="16">
        <v>2271</v>
      </c>
      <c r="AZ50" s="50">
        <f t="shared" si="64"/>
        <v>0</v>
      </c>
      <c r="BA50" s="50"/>
      <c r="BB50" s="50"/>
      <c r="BC50" s="45">
        <f t="shared" ref="BC50:BC64" si="112">AZ50+BA50-BB50</f>
        <v>0</v>
      </c>
      <c r="BE50" s="21" t="s">
        <v>38</v>
      </c>
      <c r="BF50" s="16">
        <v>2271</v>
      </c>
      <c r="BG50" s="50">
        <f t="shared" si="65"/>
        <v>0</v>
      </c>
      <c r="BH50" s="50"/>
      <c r="BI50" s="50"/>
      <c r="BJ50" s="45">
        <f t="shared" ref="BJ50:BJ64" si="113">BG50+BH50-BI50</f>
        <v>0</v>
      </c>
      <c r="BL50" s="21" t="s">
        <v>38</v>
      </c>
      <c r="BM50" s="16">
        <v>2271</v>
      </c>
      <c r="BN50" s="50">
        <f t="shared" si="66"/>
        <v>0</v>
      </c>
      <c r="BO50" s="50"/>
      <c r="BP50" s="50"/>
      <c r="BQ50" s="45">
        <f t="shared" ref="BQ50:BQ64" si="114">BN50+BO50-BP50</f>
        <v>0</v>
      </c>
      <c r="BS50" s="21" t="s">
        <v>38</v>
      </c>
      <c r="BT50" s="16">
        <v>2271</v>
      </c>
      <c r="BU50" s="50">
        <f t="shared" si="67"/>
        <v>0</v>
      </c>
      <c r="BV50" s="50"/>
      <c r="BW50" s="50"/>
      <c r="BX50" s="45">
        <f t="shared" ref="BX50:BX64" si="115">BU50+BV50-BW50</f>
        <v>0</v>
      </c>
      <c r="BZ50" s="21" t="s">
        <v>38</v>
      </c>
      <c r="CA50" s="16">
        <v>2271</v>
      </c>
      <c r="CB50" s="50">
        <f t="shared" si="68"/>
        <v>0</v>
      </c>
      <c r="CC50" s="50"/>
      <c r="CD50" s="50"/>
      <c r="CE50" s="45">
        <f t="shared" ref="CE50:CE64" si="116">CB50+CC50-CD50</f>
        <v>0</v>
      </c>
    </row>
    <row r="51" spans="1:83" s="27" customFormat="1" ht="15.75" customHeight="1" thickBot="1">
      <c r="A51" s="21" t="s">
        <v>39</v>
      </c>
      <c r="B51" s="16">
        <v>2272</v>
      </c>
      <c r="C51" s="50">
        <v>3552</v>
      </c>
      <c r="D51" s="50"/>
      <c r="E51" s="119">
        <v>319.13</v>
      </c>
      <c r="F51" s="45">
        <f t="shared" si="105"/>
        <v>3232.87</v>
      </c>
      <c r="H51" s="21" t="s">
        <v>39</v>
      </c>
      <c r="I51" s="16">
        <v>2272</v>
      </c>
      <c r="J51" s="50">
        <f t="shared" si="58"/>
        <v>3232.87</v>
      </c>
      <c r="K51" s="50"/>
      <c r="L51" s="119">
        <v>52.55</v>
      </c>
      <c r="M51" s="45">
        <f t="shared" si="106"/>
        <v>3180.3199999999997</v>
      </c>
      <c r="O51" s="21" t="s">
        <v>39</v>
      </c>
      <c r="P51" s="16">
        <v>2272</v>
      </c>
      <c r="Q51" s="50">
        <f t="shared" si="59"/>
        <v>3180.3199999999997</v>
      </c>
      <c r="R51" s="50"/>
      <c r="S51" s="119">
        <v>21.33</v>
      </c>
      <c r="T51" s="45">
        <f t="shared" si="107"/>
        <v>3158.99</v>
      </c>
      <c r="V51" s="21" t="s">
        <v>39</v>
      </c>
      <c r="W51" s="16">
        <v>2272</v>
      </c>
      <c r="X51" s="50">
        <f t="shared" si="60"/>
        <v>3158.99</v>
      </c>
      <c r="Y51" s="50"/>
      <c r="Z51" s="119">
        <v>52.55</v>
      </c>
      <c r="AA51" s="45">
        <f t="shared" si="108"/>
        <v>3106.4399999999996</v>
      </c>
      <c r="AC51" s="21" t="s">
        <v>39</v>
      </c>
      <c r="AD51" s="16">
        <v>2272</v>
      </c>
      <c r="AE51" s="50">
        <f t="shared" si="61"/>
        <v>3106.4399999999996</v>
      </c>
      <c r="AF51" s="50"/>
      <c r="AG51" s="119">
        <v>21.33</v>
      </c>
      <c r="AH51" s="45">
        <f t="shared" si="109"/>
        <v>3085.1099999999997</v>
      </c>
      <c r="AJ51" s="21" t="s">
        <v>39</v>
      </c>
      <c r="AK51" s="16">
        <v>2272</v>
      </c>
      <c r="AL51" s="50">
        <f t="shared" si="62"/>
        <v>3085.1099999999997</v>
      </c>
      <c r="AM51" s="50"/>
      <c r="AN51" s="119">
        <v>47.22</v>
      </c>
      <c r="AO51" s="45">
        <f t="shared" si="110"/>
        <v>3037.89</v>
      </c>
      <c r="AQ51" s="21" t="s">
        <v>39</v>
      </c>
      <c r="AR51" s="16">
        <v>2272</v>
      </c>
      <c r="AS51" s="50">
        <f t="shared" si="63"/>
        <v>3037.89</v>
      </c>
      <c r="AT51" s="50"/>
      <c r="AU51" s="119">
        <v>60.96</v>
      </c>
      <c r="AV51" s="45">
        <f t="shared" si="111"/>
        <v>2976.93</v>
      </c>
      <c r="AX51" s="21" t="s">
        <v>39</v>
      </c>
      <c r="AY51" s="16">
        <v>2272</v>
      </c>
      <c r="AZ51" s="50">
        <f t="shared" si="64"/>
        <v>2976.93</v>
      </c>
      <c r="BA51" s="50"/>
      <c r="BB51" s="50"/>
      <c r="BC51" s="45">
        <f t="shared" si="112"/>
        <v>2976.93</v>
      </c>
      <c r="BE51" s="21" t="s">
        <v>39</v>
      </c>
      <c r="BF51" s="16">
        <v>2272</v>
      </c>
      <c r="BG51" s="50">
        <f t="shared" si="65"/>
        <v>2976.93</v>
      </c>
      <c r="BH51" s="50"/>
      <c r="BI51" s="50"/>
      <c r="BJ51" s="45">
        <f t="shared" si="113"/>
        <v>2976.93</v>
      </c>
      <c r="BL51" s="21" t="s">
        <v>39</v>
      </c>
      <c r="BM51" s="16">
        <v>2272</v>
      </c>
      <c r="BN51" s="50">
        <f t="shared" si="66"/>
        <v>2976.93</v>
      </c>
      <c r="BO51" s="50"/>
      <c r="BP51" s="50"/>
      <c r="BQ51" s="45">
        <f t="shared" si="114"/>
        <v>2976.93</v>
      </c>
      <c r="BS51" s="21" t="s">
        <v>39</v>
      </c>
      <c r="BT51" s="16">
        <v>2272</v>
      </c>
      <c r="BU51" s="50">
        <f t="shared" si="67"/>
        <v>2976.93</v>
      </c>
      <c r="BV51" s="50"/>
      <c r="BW51" s="50"/>
      <c r="BX51" s="45">
        <f t="shared" si="115"/>
        <v>2976.93</v>
      </c>
      <c r="BZ51" s="21" t="s">
        <v>39</v>
      </c>
      <c r="CA51" s="16">
        <v>2272</v>
      </c>
      <c r="CB51" s="50">
        <f t="shared" si="68"/>
        <v>2976.93</v>
      </c>
      <c r="CC51" s="50"/>
      <c r="CD51" s="50"/>
      <c r="CE51" s="45">
        <f t="shared" si="116"/>
        <v>2976.93</v>
      </c>
    </row>
    <row r="52" spans="1:83" s="27" customFormat="1" ht="15.75" customHeight="1" thickBot="1">
      <c r="A52" s="21" t="s">
        <v>40</v>
      </c>
      <c r="B52" s="16">
        <v>2273</v>
      </c>
      <c r="C52" s="50">
        <v>72386</v>
      </c>
      <c r="D52" s="50"/>
      <c r="E52" s="119"/>
      <c r="F52" s="45">
        <f t="shared" si="105"/>
        <v>72386</v>
      </c>
      <c r="H52" s="21" t="s">
        <v>40</v>
      </c>
      <c r="I52" s="16">
        <v>2273</v>
      </c>
      <c r="J52" s="50">
        <f t="shared" si="58"/>
        <v>72386</v>
      </c>
      <c r="K52" s="50"/>
      <c r="L52" s="119">
        <v>5528.42</v>
      </c>
      <c r="M52" s="45">
        <f t="shared" si="106"/>
        <v>66857.58</v>
      </c>
      <c r="O52" s="21" t="s">
        <v>40</v>
      </c>
      <c r="P52" s="16">
        <v>2273</v>
      </c>
      <c r="Q52" s="50">
        <f t="shared" si="59"/>
        <v>66857.58</v>
      </c>
      <c r="R52" s="50"/>
      <c r="S52" s="119">
        <v>9443.2800000000007</v>
      </c>
      <c r="T52" s="45">
        <f t="shared" si="107"/>
        <v>57414.3</v>
      </c>
      <c r="V52" s="21" t="s">
        <v>40</v>
      </c>
      <c r="W52" s="16">
        <v>2273</v>
      </c>
      <c r="X52" s="50">
        <f t="shared" si="60"/>
        <v>57414.3</v>
      </c>
      <c r="Y52" s="50"/>
      <c r="Z52" s="119">
        <v>5528.42</v>
      </c>
      <c r="AA52" s="45">
        <f t="shared" si="108"/>
        <v>51885.880000000005</v>
      </c>
      <c r="AC52" s="21" t="s">
        <v>40</v>
      </c>
      <c r="AD52" s="16">
        <v>2273</v>
      </c>
      <c r="AE52" s="50">
        <f t="shared" si="61"/>
        <v>51885.880000000005</v>
      </c>
      <c r="AF52" s="50"/>
      <c r="AG52" s="119">
        <v>9443.2800000000007</v>
      </c>
      <c r="AH52" s="45">
        <f t="shared" si="109"/>
        <v>42442.600000000006</v>
      </c>
      <c r="AJ52" s="21" t="s">
        <v>40</v>
      </c>
      <c r="AK52" s="16">
        <v>2273</v>
      </c>
      <c r="AL52" s="50">
        <f t="shared" si="62"/>
        <v>42442.600000000006</v>
      </c>
      <c r="AM52" s="50"/>
      <c r="AN52" s="119">
        <v>3505.16</v>
      </c>
      <c r="AO52" s="45">
        <f t="shared" si="110"/>
        <v>38937.440000000002</v>
      </c>
      <c r="AQ52" s="21" t="s">
        <v>40</v>
      </c>
      <c r="AR52" s="16">
        <v>2273</v>
      </c>
      <c r="AS52" s="50">
        <f t="shared" si="63"/>
        <v>38937.440000000002</v>
      </c>
      <c r="AT52" s="50"/>
      <c r="AU52" s="119">
        <v>1183.8800000000001</v>
      </c>
      <c r="AV52" s="45">
        <f t="shared" si="111"/>
        <v>37753.560000000005</v>
      </c>
      <c r="AX52" s="21" t="s">
        <v>40</v>
      </c>
      <c r="AY52" s="16">
        <v>2273</v>
      </c>
      <c r="AZ52" s="50">
        <f t="shared" si="64"/>
        <v>37753.560000000005</v>
      </c>
      <c r="BA52" s="50"/>
      <c r="BB52" s="50"/>
      <c r="BC52" s="45">
        <f t="shared" si="112"/>
        <v>37753.560000000005</v>
      </c>
      <c r="BE52" s="21" t="s">
        <v>40</v>
      </c>
      <c r="BF52" s="16">
        <v>2273</v>
      </c>
      <c r="BG52" s="50">
        <f t="shared" si="65"/>
        <v>37753.560000000005</v>
      </c>
      <c r="BH52" s="50"/>
      <c r="BI52" s="50"/>
      <c r="BJ52" s="45">
        <f t="shared" si="113"/>
        <v>37753.560000000005</v>
      </c>
      <c r="BL52" s="21" t="s">
        <v>40</v>
      </c>
      <c r="BM52" s="16">
        <v>2273</v>
      </c>
      <c r="BN52" s="50">
        <f t="shared" si="66"/>
        <v>37753.560000000005</v>
      </c>
      <c r="BO52" s="50"/>
      <c r="BP52" s="50"/>
      <c r="BQ52" s="45">
        <f t="shared" si="114"/>
        <v>37753.560000000005</v>
      </c>
      <c r="BS52" s="21" t="s">
        <v>40</v>
      </c>
      <c r="BT52" s="16">
        <v>2273</v>
      </c>
      <c r="BU52" s="50">
        <f t="shared" si="67"/>
        <v>37753.560000000005</v>
      </c>
      <c r="BV52" s="50"/>
      <c r="BW52" s="50"/>
      <c r="BX52" s="45">
        <f t="shared" si="115"/>
        <v>37753.560000000005</v>
      </c>
      <c r="BZ52" s="21" t="s">
        <v>40</v>
      </c>
      <c r="CA52" s="16">
        <v>2273</v>
      </c>
      <c r="CB52" s="50">
        <f t="shared" si="68"/>
        <v>37753.560000000005</v>
      </c>
      <c r="CC52" s="50"/>
      <c r="CD52" s="50"/>
      <c r="CE52" s="45">
        <f t="shared" si="116"/>
        <v>37753.560000000005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05"/>
        <v>0</v>
      </c>
      <c r="H53" s="21" t="s">
        <v>42</v>
      </c>
      <c r="I53" s="16">
        <v>2274</v>
      </c>
      <c r="J53" s="50">
        <f t="shared" si="58"/>
        <v>0</v>
      </c>
      <c r="K53" s="50"/>
      <c r="L53" s="119"/>
      <c r="M53" s="45">
        <f t="shared" si="106"/>
        <v>0</v>
      </c>
      <c r="O53" s="21" t="s">
        <v>42</v>
      </c>
      <c r="P53" s="16">
        <v>2274</v>
      </c>
      <c r="Q53" s="50">
        <f t="shared" si="59"/>
        <v>0</v>
      </c>
      <c r="R53" s="50"/>
      <c r="S53" s="119"/>
      <c r="T53" s="45">
        <f t="shared" si="107"/>
        <v>0</v>
      </c>
      <c r="V53" s="21" t="s">
        <v>42</v>
      </c>
      <c r="W53" s="16">
        <v>2274</v>
      </c>
      <c r="X53" s="50">
        <f t="shared" si="60"/>
        <v>0</v>
      </c>
      <c r="Y53" s="50"/>
      <c r="Z53" s="119"/>
      <c r="AA53" s="45">
        <f t="shared" si="108"/>
        <v>0</v>
      </c>
      <c r="AC53" s="21" t="s">
        <v>42</v>
      </c>
      <c r="AD53" s="16">
        <v>2274</v>
      </c>
      <c r="AE53" s="50">
        <f t="shared" si="61"/>
        <v>0</v>
      </c>
      <c r="AF53" s="50"/>
      <c r="AG53" s="119"/>
      <c r="AH53" s="45">
        <f t="shared" si="109"/>
        <v>0</v>
      </c>
      <c r="AJ53" s="21" t="s">
        <v>42</v>
      </c>
      <c r="AK53" s="16">
        <v>2274</v>
      </c>
      <c r="AL53" s="50">
        <f t="shared" si="62"/>
        <v>0</v>
      </c>
      <c r="AM53" s="50"/>
      <c r="AN53" s="119"/>
      <c r="AO53" s="45">
        <f t="shared" si="110"/>
        <v>0</v>
      </c>
      <c r="AQ53" s="21" t="s">
        <v>42</v>
      </c>
      <c r="AR53" s="16">
        <v>2274</v>
      </c>
      <c r="AS53" s="50">
        <f t="shared" si="63"/>
        <v>0</v>
      </c>
      <c r="AT53" s="50"/>
      <c r="AU53" s="119"/>
      <c r="AV53" s="45">
        <f t="shared" si="111"/>
        <v>0</v>
      </c>
      <c r="AX53" s="21" t="s">
        <v>42</v>
      </c>
      <c r="AY53" s="16">
        <v>2274</v>
      </c>
      <c r="AZ53" s="50">
        <f t="shared" si="64"/>
        <v>0</v>
      </c>
      <c r="BA53" s="50"/>
      <c r="BB53" s="50"/>
      <c r="BC53" s="45">
        <f t="shared" si="112"/>
        <v>0</v>
      </c>
      <c r="BE53" s="21" t="s">
        <v>42</v>
      </c>
      <c r="BF53" s="16">
        <v>2274</v>
      </c>
      <c r="BG53" s="50">
        <f t="shared" si="65"/>
        <v>0</v>
      </c>
      <c r="BH53" s="50"/>
      <c r="BI53" s="50"/>
      <c r="BJ53" s="45">
        <f t="shared" si="113"/>
        <v>0</v>
      </c>
      <c r="BL53" s="21" t="s">
        <v>42</v>
      </c>
      <c r="BM53" s="16">
        <v>2274</v>
      </c>
      <c r="BN53" s="50">
        <f t="shared" si="66"/>
        <v>0</v>
      </c>
      <c r="BO53" s="50"/>
      <c r="BP53" s="50"/>
      <c r="BQ53" s="45">
        <f t="shared" si="114"/>
        <v>0</v>
      </c>
      <c r="BS53" s="21" t="s">
        <v>42</v>
      </c>
      <c r="BT53" s="16">
        <v>2274</v>
      </c>
      <c r="BU53" s="50">
        <f t="shared" si="67"/>
        <v>0</v>
      </c>
      <c r="BV53" s="50"/>
      <c r="BW53" s="50"/>
      <c r="BX53" s="45">
        <f t="shared" si="115"/>
        <v>0</v>
      </c>
      <c r="BZ53" s="21" t="s">
        <v>42</v>
      </c>
      <c r="CA53" s="16">
        <v>2274</v>
      </c>
      <c r="CB53" s="50">
        <f t="shared" si="68"/>
        <v>0</v>
      </c>
      <c r="CC53" s="50"/>
      <c r="CD53" s="50"/>
      <c r="CE53" s="45">
        <f t="shared" si="116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6185</v>
      </c>
      <c r="D54" s="49"/>
      <c r="E54" s="119"/>
      <c r="F54" s="45">
        <f>C54+D54-E54</f>
        <v>6185</v>
      </c>
      <c r="H54" s="21" t="s">
        <v>36</v>
      </c>
      <c r="I54" s="16">
        <v>2275</v>
      </c>
      <c r="J54" s="50">
        <f>F54</f>
        <v>6185</v>
      </c>
      <c r="K54" s="49"/>
      <c r="L54" s="119"/>
      <c r="M54" s="45">
        <f>J54+K54-L54</f>
        <v>6185</v>
      </c>
      <c r="O54" s="21" t="s">
        <v>36</v>
      </c>
      <c r="P54" s="16">
        <v>2275</v>
      </c>
      <c r="Q54" s="50">
        <f>M54</f>
        <v>6185</v>
      </c>
      <c r="R54" s="49"/>
      <c r="S54" s="119">
        <v>186.3</v>
      </c>
      <c r="T54" s="45">
        <f>Q54+R54-S54</f>
        <v>5998.7</v>
      </c>
      <c r="V54" s="21" t="s">
        <v>36</v>
      </c>
      <c r="W54" s="16">
        <v>2275</v>
      </c>
      <c r="X54" s="50">
        <f>T54</f>
        <v>5998.7</v>
      </c>
      <c r="Y54" s="49"/>
      <c r="Z54" s="119"/>
      <c r="AA54" s="45">
        <f>X54+Y54-Z54</f>
        <v>5998.7</v>
      </c>
      <c r="AC54" s="21" t="s">
        <v>36</v>
      </c>
      <c r="AD54" s="16">
        <v>2275</v>
      </c>
      <c r="AE54" s="50">
        <f>AA54</f>
        <v>5998.7</v>
      </c>
      <c r="AF54" s="49"/>
      <c r="AG54" s="119">
        <v>430.14</v>
      </c>
      <c r="AH54" s="45">
        <f>AE54+AF54-AG54</f>
        <v>5568.5599999999995</v>
      </c>
      <c r="AJ54" s="21" t="s">
        <v>36</v>
      </c>
      <c r="AK54" s="16">
        <v>2275</v>
      </c>
      <c r="AL54" s="50">
        <f>AH54</f>
        <v>5568.5599999999995</v>
      </c>
      <c r="AM54" s="49"/>
      <c r="AN54" s="119"/>
      <c r="AO54" s="45">
        <f>AL54+AM54-AN54</f>
        <v>5568.5599999999995</v>
      </c>
      <c r="AQ54" s="21" t="s">
        <v>36</v>
      </c>
      <c r="AR54" s="16">
        <v>2275</v>
      </c>
      <c r="AS54" s="50">
        <f>AO54</f>
        <v>5568.5599999999995</v>
      </c>
      <c r="AT54" s="49"/>
      <c r="AU54" s="119">
        <v>223.54</v>
      </c>
      <c r="AV54" s="45">
        <f>AS54+AT54-AU54</f>
        <v>5345.0199999999995</v>
      </c>
      <c r="AX54" s="21" t="s">
        <v>36</v>
      </c>
      <c r="AY54" s="16">
        <v>2275</v>
      </c>
      <c r="AZ54" s="50">
        <f>AV54</f>
        <v>5345.0199999999995</v>
      </c>
      <c r="BA54" s="49"/>
      <c r="BB54" s="49"/>
      <c r="BC54" s="45">
        <f>AZ54+BA54-BB54</f>
        <v>5345.0199999999995</v>
      </c>
      <c r="BE54" s="21" t="s">
        <v>36</v>
      </c>
      <c r="BF54" s="16">
        <v>2275</v>
      </c>
      <c r="BG54" s="50">
        <f>BC54</f>
        <v>5345.0199999999995</v>
      </c>
      <c r="BH54" s="49"/>
      <c r="BI54" s="49"/>
      <c r="BJ54" s="45">
        <f>BG54+BH54-BI54</f>
        <v>5345.0199999999995</v>
      </c>
      <c r="BL54" s="21" t="s">
        <v>36</v>
      </c>
      <c r="BM54" s="16">
        <v>2275</v>
      </c>
      <c r="BN54" s="50">
        <f>BJ54</f>
        <v>5345.0199999999995</v>
      </c>
      <c r="BO54" s="49"/>
      <c r="BP54" s="49"/>
      <c r="BQ54" s="45">
        <f>BN54+BO54-BP54</f>
        <v>5345.0199999999995</v>
      </c>
      <c r="BS54" s="21" t="s">
        <v>36</v>
      </c>
      <c r="BT54" s="16">
        <v>2275</v>
      </c>
      <c r="BU54" s="50">
        <f>BQ54</f>
        <v>5345.0199999999995</v>
      </c>
      <c r="BV54" s="49"/>
      <c r="BW54" s="49"/>
      <c r="BX54" s="45">
        <f>BU54+BV54-BW54</f>
        <v>5345.0199999999995</v>
      </c>
      <c r="BZ54" s="21" t="s">
        <v>36</v>
      </c>
      <c r="CA54" s="16">
        <v>2275</v>
      </c>
      <c r="CB54" s="50">
        <f>BX54</f>
        <v>5345.0199999999995</v>
      </c>
      <c r="CC54" s="49"/>
      <c r="CD54" s="49"/>
      <c r="CE54" s="45">
        <f>CB54+CC54-CD54</f>
        <v>5345.0199999999995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0</v>
      </c>
      <c r="D55" s="111">
        <f t="shared" ref="D55:E55" si="117">D56</f>
        <v>0</v>
      </c>
      <c r="E55" s="111">
        <f t="shared" si="117"/>
        <v>0</v>
      </c>
      <c r="F55" s="107">
        <f>C55+D55-E55</f>
        <v>0</v>
      </c>
      <c r="H55" s="109" t="s">
        <v>44</v>
      </c>
      <c r="I55" s="110">
        <v>2700</v>
      </c>
      <c r="J55" s="111">
        <f>J56</f>
        <v>0</v>
      </c>
      <c r="K55" s="111">
        <f t="shared" ref="K55:L55" si="118">K56</f>
        <v>0</v>
      </c>
      <c r="L55" s="111">
        <f t="shared" si="118"/>
        <v>0</v>
      </c>
      <c r="M55" s="107">
        <f>J55+K55-L55</f>
        <v>0</v>
      </c>
      <c r="O55" s="109" t="s">
        <v>44</v>
      </c>
      <c r="P55" s="110">
        <v>2700</v>
      </c>
      <c r="Q55" s="111">
        <f>Q56</f>
        <v>0</v>
      </c>
      <c r="R55" s="111">
        <f t="shared" ref="R55:S55" si="119">R56</f>
        <v>0</v>
      </c>
      <c r="S55" s="111">
        <f t="shared" si="119"/>
        <v>0</v>
      </c>
      <c r="T55" s="107">
        <f>Q55+R55-S55</f>
        <v>0</v>
      </c>
      <c r="V55" s="109" t="s">
        <v>44</v>
      </c>
      <c r="W55" s="110">
        <v>2700</v>
      </c>
      <c r="X55" s="111">
        <f>X56</f>
        <v>0</v>
      </c>
      <c r="Y55" s="111">
        <f t="shared" ref="Y55:Z55" si="120">Y56</f>
        <v>0</v>
      </c>
      <c r="Z55" s="111">
        <f t="shared" si="120"/>
        <v>0</v>
      </c>
      <c r="AA55" s="107">
        <f>X55+Y55-Z55</f>
        <v>0</v>
      </c>
      <c r="AC55" s="109" t="s">
        <v>44</v>
      </c>
      <c r="AD55" s="110">
        <v>2700</v>
      </c>
      <c r="AE55" s="111">
        <f>AE56</f>
        <v>0</v>
      </c>
      <c r="AF55" s="111">
        <f t="shared" ref="AF55:AG55" si="121">AF56</f>
        <v>0</v>
      </c>
      <c r="AG55" s="111">
        <f t="shared" si="121"/>
        <v>0</v>
      </c>
      <c r="AH55" s="107">
        <f>AE55+AF55-AG55</f>
        <v>0</v>
      </c>
      <c r="AJ55" s="109" t="s">
        <v>44</v>
      </c>
      <c r="AK55" s="110">
        <v>2700</v>
      </c>
      <c r="AL55" s="111">
        <f>AL56</f>
        <v>0</v>
      </c>
      <c r="AM55" s="111">
        <f t="shared" ref="AM55:AN55" si="122">AM56</f>
        <v>0</v>
      </c>
      <c r="AN55" s="111">
        <f t="shared" si="122"/>
        <v>0</v>
      </c>
      <c r="AO55" s="107">
        <f>AL55+AM55-AN55</f>
        <v>0</v>
      </c>
      <c r="AQ55" s="109" t="s">
        <v>44</v>
      </c>
      <c r="AR55" s="110">
        <v>2700</v>
      </c>
      <c r="AS55" s="111">
        <f>AS56</f>
        <v>0</v>
      </c>
      <c r="AT55" s="111">
        <f t="shared" ref="AT55:AU55" si="123">AT56</f>
        <v>0</v>
      </c>
      <c r="AU55" s="111">
        <f t="shared" si="123"/>
        <v>0</v>
      </c>
      <c r="AV55" s="107">
        <f>AS55+AT55-AU55</f>
        <v>0</v>
      </c>
      <c r="AX55" s="109" t="s">
        <v>44</v>
      </c>
      <c r="AY55" s="110">
        <v>2700</v>
      </c>
      <c r="AZ55" s="111">
        <f>AZ56</f>
        <v>0</v>
      </c>
      <c r="BA55" s="111">
        <f t="shared" ref="BA55:BB55" si="124">BA56</f>
        <v>0</v>
      </c>
      <c r="BB55" s="111">
        <f t="shared" si="124"/>
        <v>0</v>
      </c>
      <c r="BC55" s="107">
        <f>AZ55+BA55-BB55</f>
        <v>0</v>
      </c>
      <c r="BE55" s="109" t="s">
        <v>44</v>
      </c>
      <c r="BF55" s="110">
        <v>2700</v>
      </c>
      <c r="BG55" s="111">
        <f>BG56</f>
        <v>0</v>
      </c>
      <c r="BH55" s="111">
        <f t="shared" ref="BH55:BI55" si="125">BH56</f>
        <v>0</v>
      </c>
      <c r="BI55" s="111">
        <f t="shared" si="125"/>
        <v>0</v>
      </c>
      <c r="BJ55" s="107">
        <f>BG55+BH55-BI55</f>
        <v>0</v>
      </c>
      <c r="BL55" s="109" t="s">
        <v>44</v>
      </c>
      <c r="BM55" s="110">
        <v>2700</v>
      </c>
      <c r="BN55" s="111">
        <f>BN56</f>
        <v>0</v>
      </c>
      <c r="BO55" s="111">
        <f t="shared" ref="BO55:BP55" si="126">BO56</f>
        <v>0</v>
      </c>
      <c r="BP55" s="111">
        <f t="shared" si="126"/>
        <v>0</v>
      </c>
      <c r="BQ55" s="107">
        <f>BN55+BO55-BP55</f>
        <v>0</v>
      </c>
      <c r="BS55" s="109" t="s">
        <v>44</v>
      </c>
      <c r="BT55" s="110">
        <v>2700</v>
      </c>
      <c r="BU55" s="111">
        <f>BU56</f>
        <v>0</v>
      </c>
      <c r="BV55" s="111">
        <f t="shared" ref="BV55:BW55" si="127">BV56</f>
        <v>0</v>
      </c>
      <c r="BW55" s="111">
        <f t="shared" si="127"/>
        <v>0</v>
      </c>
      <c r="BX55" s="107">
        <f>BU55+BV55-BW55</f>
        <v>0</v>
      </c>
      <c r="BZ55" s="109" t="s">
        <v>44</v>
      </c>
      <c r="CA55" s="110">
        <v>2700</v>
      </c>
      <c r="CB55" s="111">
        <f>CB56</f>
        <v>0</v>
      </c>
      <c r="CC55" s="111">
        <f t="shared" ref="CC55:CD55" si="128">CC56</f>
        <v>0</v>
      </c>
      <c r="CD55" s="111">
        <f t="shared" si="128"/>
        <v>0</v>
      </c>
      <c r="CE55" s="107">
        <f>CB55+CC55-CD55</f>
        <v>0</v>
      </c>
    </row>
    <row r="56" spans="1:83" s="27" customFormat="1" ht="15.75" customHeight="1" thickBot="1">
      <c r="A56" s="21" t="s">
        <v>46</v>
      </c>
      <c r="B56" s="16">
        <v>2730</v>
      </c>
      <c r="C56" s="50"/>
      <c r="D56" s="50"/>
      <c r="E56" s="50"/>
      <c r="F56" s="45">
        <f t="shared" si="105"/>
        <v>0</v>
      </c>
      <c r="H56" s="21" t="s">
        <v>46</v>
      </c>
      <c r="I56" s="16">
        <v>2730</v>
      </c>
      <c r="J56" s="50">
        <f t="shared" si="58"/>
        <v>0</v>
      </c>
      <c r="K56" s="50"/>
      <c r="L56" s="50"/>
      <c r="M56" s="45">
        <f t="shared" si="106"/>
        <v>0</v>
      </c>
      <c r="O56" s="21" t="s">
        <v>46</v>
      </c>
      <c r="P56" s="16">
        <v>2730</v>
      </c>
      <c r="Q56" s="50">
        <f t="shared" si="59"/>
        <v>0</v>
      </c>
      <c r="R56" s="50"/>
      <c r="S56" s="50"/>
      <c r="T56" s="45">
        <f t="shared" si="107"/>
        <v>0</v>
      </c>
      <c r="V56" s="21" t="s">
        <v>46</v>
      </c>
      <c r="W56" s="16">
        <v>2730</v>
      </c>
      <c r="X56" s="50">
        <f t="shared" si="60"/>
        <v>0</v>
      </c>
      <c r="Y56" s="50"/>
      <c r="Z56" s="50"/>
      <c r="AA56" s="45">
        <f t="shared" si="108"/>
        <v>0</v>
      </c>
      <c r="AC56" s="21" t="s">
        <v>46</v>
      </c>
      <c r="AD56" s="16">
        <v>2730</v>
      </c>
      <c r="AE56" s="50">
        <f t="shared" si="61"/>
        <v>0</v>
      </c>
      <c r="AF56" s="50"/>
      <c r="AG56" s="50"/>
      <c r="AH56" s="45">
        <f t="shared" si="109"/>
        <v>0</v>
      </c>
      <c r="AJ56" s="21" t="s">
        <v>46</v>
      </c>
      <c r="AK56" s="16">
        <v>2730</v>
      </c>
      <c r="AL56" s="50">
        <f t="shared" si="62"/>
        <v>0</v>
      </c>
      <c r="AM56" s="50"/>
      <c r="AN56" s="50"/>
      <c r="AO56" s="45">
        <f t="shared" si="110"/>
        <v>0</v>
      </c>
      <c r="AQ56" s="21" t="s">
        <v>46</v>
      </c>
      <c r="AR56" s="16">
        <v>2730</v>
      </c>
      <c r="AS56" s="50">
        <f t="shared" si="63"/>
        <v>0</v>
      </c>
      <c r="AT56" s="50"/>
      <c r="AU56" s="50"/>
      <c r="AV56" s="45">
        <f t="shared" si="111"/>
        <v>0</v>
      </c>
      <c r="AX56" s="21" t="s">
        <v>46</v>
      </c>
      <c r="AY56" s="16">
        <v>2730</v>
      </c>
      <c r="AZ56" s="50">
        <f t="shared" si="64"/>
        <v>0</v>
      </c>
      <c r="BA56" s="50"/>
      <c r="BB56" s="50"/>
      <c r="BC56" s="45">
        <f t="shared" si="112"/>
        <v>0</v>
      </c>
      <c r="BE56" s="21" t="s">
        <v>46</v>
      </c>
      <c r="BF56" s="16">
        <v>2730</v>
      </c>
      <c r="BG56" s="50">
        <f t="shared" si="65"/>
        <v>0</v>
      </c>
      <c r="BH56" s="50"/>
      <c r="BI56" s="50"/>
      <c r="BJ56" s="45">
        <f t="shared" si="113"/>
        <v>0</v>
      </c>
      <c r="BL56" s="21" t="s">
        <v>46</v>
      </c>
      <c r="BM56" s="16">
        <v>2730</v>
      </c>
      <c r="BN56" s="50">
        <f t="shared" si="66"/>
        <v>0</v>
      </c>
      <c r="BO56" s="50"/>
      <c r="BP56" s="50"/>
      <c r="BQ56" s="45">
        <f t="shared" si="114"/>
        <v>0</v>
      </c>
      <c r="BS56" s="21" t="s">
        <v>46</v>
      </c>
      <c r="BT56" s="16">
        <v>2730</v>
      </c>
      <c r="BU56" s="50">
        <f t="shared" si="67"/>
        <v>0</v>
      </c>
      <c r="BV56" s="50"/>
      <c r="BW56" s="50"/>
      <c r="BX56" s="45">
        <f t="shared" si="115"/>
        <v>0</v>
      </c>
      <c r="BZ56" s="21" t="s">
        <v>46</v>
      </c>
      <c r="CA56" s="16">
        <v>2730</v>
      </c>
      <c r="CB56" s="50">
        <f t="shared" si="68"/>
        <v>0</v>
      </c>
      <c r="CC56" s="50"/>
      <c r="CD56" s="50"/>
      <c r="CE56" s="45">
        <f t="shared" si="116"/>
        <v>0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F57" si="129">D58</f>
        <v>0</v>
      </c>
      <c r="E57" s="99">
        <f t="shared" si="129"/>
        <v>0</v>
      </c>
      <c r="F57" s="99">
        <f t="shared" si="129"/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130">K58</f>
        <v>0</v>
      </c>
      <c r="L57" s="99">
        <f t="shared" si="130"/>
        <v>0</v>
      </c>
      <c r="M57" s="99">
        <f t="shared" si="130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131">R58</f>
        <v>0</v>
      </c>
      <c r="S57" s="99">
        <f t="shared" si="131"/>
        <v>0</v>
      </c>
      <c r="T57" s="99">
        <f t="shared" si="131"/>
        <v>0</v>
      </c>
      <c r="V57" s="97" t="s">
        <v>48</v>
      </c>
      <c r="W57" s="98">
        <v>3000</v>
      </c>
      <c r="X57" s="99">
        <f>X58</f>
        <v>0</v>
      </c>
      <c r="Y57" s="99">
        <f t="shared" ref="Y57:AA57" si="132">Y58</f>
        <v>0</v>
      </c>
      <c r="Z57" s="99">
        <f t="shared" si="132"/>
        <v>0</v>
      </c>
      <c r="AA57" s="99">
        <f t="shared" si="132"/>
        <v>0</v>
      </c>
      <c r="AC57" s="97" t="s">
        <v>48</v>
      </c>
      <c r="AD57" s="98">
        <v>3000</v>
      </c>
      <c r="AE57" s="99">
        <f>AE58</f>
        <v>0</v>
      </c>
      <c r="AF57" s="99">
        <f t="shared" ref="AF57:AH57" si="133">AF58</f>
        <v>0</v>
      </c>
      <c r="AG57" s="99">
        <f t="shared" si="133"/>
        <v>0</v>
      </c>
      <c r="AH57" s="99">
        <f t="shared" si="133"/>
        <v>0</v>
      </c>
      <c r="AJ57" s="97" t="s">
        <v>48</v>
      </c>
      <c r="AK57" s="98">
        <v>3000</v>
      </c>
      <c r="AL57" s="99">
        <f>AL58</f>
        <v>0</v>
      </c>
      <c r="AM57" s="99">
        <f t="shared" ref="AM57:AO57" si="134">AM58</f>
        <v>0</v>
      </c>
      <c r="AN57" s="99">
        <f t="shared" si="134"/>
        <v>0</v>
      </c>
      <c r="AO57" s="99">
        <f t="shared" si="134"/>
        <v>0</v>
      </c>
      <c r="AQ57" s="97" t="s">
        <v>48</v>
      </c>
      <c r="AR57" s="98">
        <v>3000</v>
      </c>
      <c r="AS57" s="99">
        <f>AS58</f>
        <v>0</v>
      </c>
      <c r="AT57" s="99">
        <f t="shared" ref="AT57:AV57" si="135">AT58</f>
        <v>0</v>
      </c>
      <c r="AU57" s="99">
        <f t="shared" si="135"/>
        <v>0</v>
      </c>
      <c r="AV57" s="99">
        <f t="shared" si="135"/>
        <v>0</v>
      </c>
      <c r="AX57" s="97" t="s">
        <v>48</v>
      </c>
      <c r="AY57" s="98">
        <v>3000</v>
      </c>
      <c r="AZ57" s="99">
        <f>AZ58</f>
        <v>0</v>
      </c>
      <c r="BA57" s="99">
        <f t="shared" ref="BA57:BC57" si="136">BA58</f>
        <v>0</v>
      </c>
      <c r="BB57" s="99">
        <f t="shared" si="136"/>
        <v>0</v>
      </c>
      <c r="BC57" s="99">
        <f t="shared" si="136"/>
        <v>0</v>
      </c>
      <c r="BE57" s="97" t="s">
        <v>48</v>
      </c>
      <c r="BF57" s="98">
        <v>3000</v>
      </c>
      <c r="BG57" s="99">
        <f>BG58</f>
        <v>0</v>
      </c>
      <c r="BH57" s="99">
        <f t="shared" ref="BH57:BJ57" si="137">BH58</f>
        <v>0</v>
      </c>
      <c r="BI57" s="99">
        <f t="shared" si="137"/>
        <v>0</v>
      </c>
      <c r="BJ57" s="99">
        <f t="shared" si="137"/>
        <v>0</v>
      </c>
      <c r="BL57" s="97" t="s">
        <v>48</v>
      </c>
      <c r="BM57" s="98">
        <v>3000</v>
      </c>
      <c r="BN57" s="99">
        <f>BN58</f>
        <v>0</v>
      </c>
      <c r="BO57" s="99">
        <f t="shared" ref="BO57:BQ57" si="138">BO58</f>
        <v>0</v>
      </c>
      <c r="BP57" s="99">
        <f t="shared" si="138"/>
        <v>0</v>
      </c>
      <c r="BQ57" s="99">
        <f t="shared" si="138"/>
        <v>0</v>
      </c>
      <c r="BS57" s="97" t="s">
        <v>48</v>
      </c>
      <c r="BT57" s="98">
        <v>3000</v>
      </c>
      <c r="BU57" s="99">
        <f>BU58</f>
        <v>0</v>
      </c>
      <c r="BV57" s="99">
        <f t="shared" ref="BV57:BX57" si="139">BV58</f>
        <v>0</v>
      </c>
      <c r="BW57" s="99">
        <f t="shared" si="139"/>
        <v>0</v>
      </c>
      <c r="BX57" s="99">
        <f t="shared" si="139"/>
        <v>0</v>
      </c>
      <c r="BZ57" s="97" t="s">
        <v>48</v>
      </c>
      <c r="CA57" s="98">
        <v>3000</v>
      </c>
      <c r="CB57" s="99">
        <f>CB58</f>
        <v>0</v>
      </c>
      <c r="CC57" s="99">
        <f t="shared" ref="CC57:CE57" si="140">CC58</f>
        <v>0</v>
      </c>
      <c r="CD57" s="99">
        <f t="shared" si="140"/>
        <v>0</v>
      </c>
      <c r="CE57" s="99">
        <f t="shared" si="140"/>
        <v>0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141">SUM(D59:D64)</f>
        <v>0</v>
      </c>
      <c r="E58" s="61">
        <f t="shared" si="141"/>
        <v>0</v>
      </c>
      <c r="F58" s="47">
        <f t="shared" ref="F58" si="142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143">SUM(K59:K64)</f>
        <v>0</v>
      </c>
      <c r="L58" s="61">
        <f t="shared" si="143"/>
        <v>0</v>
      </c>
      <c r="M58" s="47">
        <f t="shared" ref="M58" si="144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145">SUM(R59:R64)</f>
        <v>0</v>
      </c>
      <c r="S58" s="61">
        <f t="shared" si="145"/>
        <v>0</v>
      </c>
      <c r="T58" s="47">
        <f t="shared" ref="T58" si="146">Q58+R58-S58</f>
        <v>0</v>
      </c>
      <c r="V58" s="29" t="s">
        <v>51</v>
      </c>
      <c r="W58" s="30">
        <v>3100</v>
      </c>
      <c r="X58" s="61">
        <f>SUM(X59:X64)</f>
        <v>0</v>
      </c>
      <c r="Y58" s="61">
        <f t="shared" ref="Y58:Z58" si="147">SUM(Y59:Y64)</f>
        <v>0</v>
      </c>
      <c r="Z58" s="61">
        <f t="shared" si="147"/>
        <v>0</v>
      </c>
      <c r="AA58" s="47">
        <f t="shared" ref="AA58" si="148">X58+Y58-Z58</f>
        <v>0</v>
      </c>
      <c r="AC58" s="29" t="s">
        <v>51</v>
      </c>
      <c r="AD58" s="30">
        <v>3100</v>
      </c>
      <c r="AE58" s="61">
        <f>SUM(AE59:AE64)</f>
        <v>0</v>
      </c>
      <c r="AF58" s="61">
        <f t="shared" ref="AF58:AG58" si="149">SUM(AF59:AF64)</f>
        <v>0</v>
      </c>
      <c r="AG58" s="61">
        <f t="shared" si="149"/>
        <v>0</v>
      </c>
      <c r="AH58" s="47">
        <f t="shared" ref="AH58" si="150">AE58+AF58-AG58</f>
        <v>0</v>
      </c>
      <c r="AJ58" s="29" t="s">
        <v>51</v>
      </c>
      <c r="AK58" s="30">
        <v>3100</v>
      </c>
      <c r="AL58" s="61">
        <f>SUM(AL59:AL64)</f>
        <v>0</v>
      </c>
      <c r="AM58" s="61">
        <f t="shared" ref="AM58:AN58" si="151">SUM(AM59:AM64)</f>
        <v>0</v>
      </c>
      <c r="AN58" s="61">
        <f t="shared" si="151"/>
        <v>0</v>
      </c>
      <c r="AO58" s="47">
        <f t="shared" ref="AO58" si="152">AL58+AM58-AN58</f>
        <v>0</v>
      </c>
      <c r="AQ58" s="29" t="s">
        <v>51</v>
      </c>
      <c r="AR58" s="30">
        <v>3100</v>
      </c>
      <c r="AS58" s="61">
        <f>SUM(AS59:AS64)</f>
        <v>0</v>
      </c>
      <c r="AT58" s="61">
        <f t="shared" ref="AT58:AU58" si="153">SUM(AT59:AT64)</f>
        <v>0</v>
      </c>
      <c r="AU58" s="61">
        <f t="shared" si="153"/>
        <v>0</v>
      </c>
      <c r="AV58" s="47">
        <f t="shared" ref="AV58" si="154">AS58+AT58-AU58</f>
        <v>0</v>
      </c>
      <c r="AX58" s="29" t="s">
        <v>51</v>
      </c>
      <c r="AY58" s="30">
        <v>3100</v>
      </c>
      <c r="AZ58" s="61">
        <f>SUM(AZ59:AZ64)</f>
        <v>0</v>
      </c>
      <c r="BA58" s="61">
        <f t="shared" ref="BA58:BB58" si="155">SUM(BA59:BA64)</f>
        <v>0</v>
      </c>
      <c r="BB58" s="61">
        <f t="shared" si="155"/>
        <v>0</v>
      </c>
      <c r="BC58" s="47">
        <f t="shared" ref="BC58" si="156">AZ58+BA58-BB58</f>
        <v>0</v>
      </c>
      <c r="BE58" s="29" t="s">
        <v>51</v>
      </c>
      <c r="BF58" s="30">
        <v>3100</v>
      </c>
      <c r="BG58" s="61">
        <f>SUM(BG59:BG64)</f>
        <v>0</v>
      </c>
      <c r="BH58" s="61">
        <f t="shared" ref="BH58:BI58" si="157">SUM(BH59:BH64)</f>
        <v>0</v>
      </c>
      <c r="BI58" s="61">
        <f t="shared" si="157"/>
        <v>0</v>
      </c>
      <c r="BJ58" s="47">
        <f t="shared" ref="BJ58" si="158">BG58+BH58-BI58</f>
        <v>0</v>
      </c>
      <c r="BL58" s="29" t="s">
        <v>51</v>
      </c>
      <c r="BM58" s="30">
        <v>3100</v>
      </c>
      <c r="BN58" s="61">
        <f>SUM(BN59:BN64)</f>
        <v>0</v>
      </c>
      <c r="BO58" s="61">
        <f t="shared" ref="BO58:BP58" si="159">SUM(BO59:BO64)</f>
        <v>0</v>
      </c>
      <c r="BP58" s="61">
        <f t="shared" si="159"/>
        <v>0</v>
      </c>
      <c r="BQ58" s="47">
        <f t="shared" ref="BQ58" si="160">BN58+BO58-BP58</f>
        <v>0</v>
      </c>
      <c r="BS58" s="29" t="s">
        <v>51</v>
      </c>
      <c r="BT58" s="30">
        <v>3100</v>
      </c>
      <c r="BU58" s="61">
        <f>SUM(BU59:BU64)</f>
        <v>0</v>
      </c>
      <c r="BV58" s="61">
        <f t="shared" ref="BV58:BW58" si="161">SUM(BV59:BV64)</f>
        <v>0</v>
      </c>
      <c r="BW58" s="61">
        <f t="shared" si="161"/>
        <v>0</v>
      </c>
      <c r="BX58" s="47">
        <f t="shared" ref="BX58" si="162">BU58+BV58-BW58</f>
        <v>0</v>
      </c>
      <c r="BZ58" s="29" t="s">
        <v>51</v>
      </c>
      <c r="CA58" s="30">
        <v>3100</v>
      </c>
      <c r="CB58" s="61">
        <f>SUM(CB59:CB64)</f>
        <v>0</v>
      </c>
      <c r="CC58" s="61">
        <f t="shared" ref="CC58:CD58" si="163">SUM(CC59:CC64)</f>
        <v>0</v>
      </c>
      <c r="CD58" s="61">
        <f t="shared" si="163"/>
        <v>0</v>
      </c>
      <c r="CE58" s="47">
        <f t="shared" ref="CE58" si="164">CB58+CC58-CD58</f>
        <v>0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05"/>
        <v>0</v>
      </c>
      <c r="H59" s="21" t="s">
        <v>52</v>
      </c>
      <c r="I59" s="16">
        <v>3110</v>
      </c>
      <c r="J59" s="50">
        <f t="shared" si="58"/>
        <v>0</v>
      </c>
      <c r="K59" s="50"/>
      <c r="L59" s="50"/>
      <c r="M59" s="45">
        <f t="shared" si="106"/>
        <v>0</v>
      </c>
      <c r="O59" s="21" t="s">
        <v>52</v>
      </c>
      <c r="P59" s="16">
        <v>3110</v>
      </c>
      <c r="Q59" s="50">
        <f t="shared" si="59"/>
        <v>0</v>
      </c>
      <c r="R59" s="50"/>
      <c r="S59" s="50"/>
      <c r="T59" s="45">
        <f t="shared" si="107"/>
        <v>0</v>
      </c>
      <c r="V59" s="21" t="s">
        <v>52</v>
      </c>
      <c r="W59" s="16">
        <v>3110</v>
      </c>
      <c r="X59" s="50">
        <f t="shared" si="60"/>
        <v>0</v>
      </c>
      <c r="Y59" s="50"/>
      <c r="Z59" s="50"/>
      <c r="AA59" s="45">
        <f t="shared" si="108"/>
        <v>0</v>
      </c>
      <c r="AC59" s="21" t="s">
        <v>52</v>
      </c>
      <c r="AD59" s="16">
        <v>3110</v>
      </c>
      <c r="AE59" s="50">
        <f t="shared" si="61"/>
        <v>0</v>
      </c>
      <c r="AF59" s="50"/>
      <c r="AG59" s="50"/>
      <c r="AH59" s="45">
        <f t="shared" si="109"/>
        <v>0</v>
      </c>
      <c r="AJ59" s="21" t="s">
        <v>52</v>
      </c>
      <c r="AK59" s="16">
        <v>3110</v>
      </c>
      <c r="AL59" s="50">
        <f t="shared" si="62"/>
        <v>0</v>
      </c>
      <c r="AM59" s="50"/>
      <c r="AN59" s="50"/>
      <c r="AO59" s="45">
        <f t="shared" si="110"/>
        <v>0</v>
      </c>
      <c r="AQ59" s="21" t="s">
        <v>52</v>
      </c>
      <c r="AR59" s="16">
        <v>3110</v>
      </c>
      <c r="AS59" s="50">
        <f t="shared" si="63"/>
        <v>0</v>
      </c>
      <c r="AT59" s="50"/>
      <c r="AU59" s="50"/>
      <c r="AV59" s="45">
        <f t="shared" si="111"/>
        <v>0</v>
      </c>
      <c r="AX59" s="21" t="s">
        <v>52</v>
      </c>
      <c r="AY59" s="16">
        <v>3110</v>
      </c>
      <c r="AZ59" s="50">
        <f t="shared" si="64"/>
        <v>0</v>
      </c>
      <c r="BA59" s="50"/>
      <c r="BB59" s="50"/>
      <c r="BC59" s="45">
        <f t="shared" si="112"/>
        <v>0</v>
      </c>
      <c r="BE59" s="21" t="s">
        <v>52</v>
      </c>
      <c r="BF59" s="16">
        <v>3110</v>
      </c>
      <c r="BG59" s="50">
        <f t="shared" si="65"/>
        <v>0</v>
      </c>
      <c r="BH59" s="50"/>
      <c r="BI59" s="50"/>
      <c r="BJ59" s="45">
        <f t="shared" si="113"/>
        <v>0</v>
      </c>
      <c r="BL59" s="21" t="s">
        <v>52</v>
      </c>
      <c r="BM59" s="16">
        <v>3110</v>
      </c>
      <c r="BN59" s="50">
        <f t="shared" si="66"/>
        <v>0</v>
      </c>
      <c r="BO59" s="50"/>
      <c r="BP59" s="50"/>
      <c r="BQ59" s="45">
        <f t="shared" si="114"/>
        <v>0</v>
      </c>
      <c r="BS59" s="21" t="s">
        <v>52</v>
      </c>
      <c r="BT59" s="16">
        <v>3110</v>
      </c>
      <c r="BU59" s="50">
        <f t="shared" si="67"/>
        <v>0</v>
      </c>
      <c r="BV59" s="50"/>
      <c r="BW59" s="50"/>
      <c r="BX59" s="45">
        <f t="shared" si="115"/>
        <v>0</v>
      </c>
      <c r="BZ59" s="21" t="s">
        <v>52</v>
      </c>
      <c r="CA59" s="16">
        <v>3110</v>
      </c>
      <c r="CB59" s="50">
        <f t="shared" si="68"/>
        <v>0</v>
      </c>
      <c r="CC59" s="50"/>
      <c r="CD59" s="50"/>
      <c r="CE59" s="45">
        <f t="shared" si="116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05"/>
        <v>0</v>
      </c>
      <c r="H60" s="34" t="s">
        <v>143</v>
      </c>
      <c r="I60" s="16">
        <v>3110</v>
      </c>
      <c r="J60" s="41">
        <f t="shared" si="58"/>
        <v>0</v>
      </c>
      <c r="K60" s="50"/>
      <c r="L60" s="50"/>
      <c r="M60" s="45">
        <f t="shared" si="106"/>
        <v>0</v>
      </c>
      <c r="O60" s="34" t="s">
        <v>143</v>
      </c>
      <c r="P60" s="16">
        <v>3110</v>
      </c>
      <c r="Q60" s="41">
        <f t="shared" si="59"/>
        <v>0</v>
      </c>
      <c r="R60" s="50"/>
      <c r="S60" s="50"/>
      <c r="T60" s="45">
        <f t="shared" si="107"/>
        <v>0</v>
      </c>
      <c r="V60" s="34" t="s">
        <v>143</v>
      </c>
      <c r="W60" s="16">
        <v>3110</v>
      </c>
      <c r="X60" s="41">
        <f t="shared" si="60"/>
        <v>0</v>
      </c>
      <c r="Y60" s="50"/>
      <c r="Z60" s="50"/>
      <c r="AA60" s="45">
        <f t="shared" si="108"/>
        <v>0</v>
      </c>
      <c r="AC60" s="34" t="s">
        <v>143</v>
      </c>
      <c r="AD60" s="16">
        <v>3110</v>
      </c>
      <c r="AE60" s="41">
        <f t="shared" si="61"/>
        <v>0</v>
      </c>
      <c r="AF60" s="50"/>
      <c r="AG60" s="50"/>
      <c r="AH60" s="45">
        <f t="shared" si="109"/>
        <v>0</v>
      </c>
      <c r="AJ60" s="34" t="s">
        <v>143</v>
      </c>
      <c r="AK60" s="16">
        <v>3110</v>
      </c>
      <c r="AL60" s="41">
        <f t="shared" si="62"/>
        <v>0</v>
      </c>
      <c r="AM60" s="50"/>
      <c r="AN60" s="50"/>
      <c r="AO60" s="45">
        <f t="shared" si="110"/>
        <v>0</v>
      </c>
      <c r="AQ60" s="34" t="s">
        <v>143</v>
      </c>
      <c r="AR60" s="16">
        <v>3110</v>
      </c>
      <c r="AS60" s="41">
        <f t="shared" si="63"/>
        <v>0</v>
      </c>
      <c r="AT60" s="50"/>
      <c r="AU60" s="50"/>
      <c r="AV60" s="45">
        <f t="shared" si="111"/>
        <v>0</v>
      </c>
      <c r="AX60" s="34" t="s">
        <v>143</v>
      </c>
      <c r="AY60" s="16">
        <v>3110</v>
      </c>
      <c r="AZ60" s="41">
        <f t="shared" si="64"/>
        <v>0</v>
      </c>
      <c r="BA60" s="50"/>
      <c r="BB60" s="50"/>
      <c r="BC60" s="45">
        <f t="shared" si="112"/>
        <v>0</v>
      </c>
      <c r="BE60" s="34" t="s">
        <v>143</v>
      </c>
      <c r="BF60" s="16">
        <v>3110</v>
      </c>
      <c r="BG60" s="41">
        <f t="shared" si="65"/>
        <v>0</v>
      </c>
      <c r="BH60" s="50"/>
      <c r="BI60" s="50"/>
      <c r="BJ60" s="45">
        <f t="shared" si="113"/>
        <v>0</v>
      </c>
      <c r="BL60" s="34" t="s">
        <v>143</v>
      </c>
      <c r="BM60" s="16">
        <v>3110</v>
      </c>
      <c r="BN60" s="41">
        <f t="shared" si="66"/>
        <v>0</v>
      </c>
      <c r="BO60" s="50"/>
      <c r="BP60" s="50"/>
      <c r="BQ60" s="45">
        <f t="shared" si="114"/>
        <v>0</v>
      </c>
      <c r="BS60" s="34" t="s">
        <v>143</v>
      </c>
      <c r="BT60" s="16">
        <v>3110</v>
      </c>
      <c r="BU60" s="41">
        <f t="shared" si="67"/>
        <v>0</v>
      </c>
      <c r="BV60" s="50"/>
      <c r="BW60" s="50"/>
      <c r="BX60" s="45">
        <f t="shared" si="115"/>
        <v>0</v>
      </c>
      <c r="BZ60" s="34" t="s">
        <v>143</v>
      </c>
      <c r="CA60" s="16">
        <v>3110</v>
      </c>
      <c r="CB60" s="41">
        <f t="shared" si="68"/>
        <v>0</v>
      </c>
      <c r="CC60" s="50"/>
      <c r="CD60" s="50"/>
      <c r="CE60" s="45">
        <f t="shared" si="116"/>
        <v>0</v>
      </c>
    </row>
    <row r="61" spans="1:83" s="88" customFormat="1" ht="15.75" customHeight="1" thickBot="1">
      <c r="A61" s="34" t="s">
        <v>144</v>
      </c>
      <c r="B61" s="16">
        <v>3110</v>
      </c>
      <c r="C61" s="50"/>
      <c r="D61" s="50"/>
      <c r="E61" s="50"/>
      <c r="F61" s="45">
        <f t="shared" si="105"/>
        <v>0</v>
      </c>
      <c r="H61" s="34" t="s">
        <v>144</v>
      </c>
      <c r="I61" s="16">
        <v>3110</v>
      </c>
      <c r="J61" s="41">
        <f t="shared" si="58"/>
        <v>0</v>
      </c>
      <c r="K61" s="50"/>
      <c r="L61" s="50"/>
      <c r="M61" s="45">
        <f t="shared" si="106"/>
        <v>0</v>
      </c>
      <c r="O61" s="34" t="s">
        <v>144</v>
      </c>
      <c r="P61" s="16">
        <v>3110</v>
      </c>
      <c r="Q61" s="41">
        <f t="shared" si="59"/>
        <v>0</v>
      </c>
      <c r="R61" s="50"/>
      <c r="S61" s="50"/>
      <c r="T61" s="45">
        <f t="shared" si="107"/>
        <v>0</v>
      </c>
      <c r="V61" s="34" t="s">
        <v>144</v>
      </c>
      <c r="W61" s="16">
        <v>3110</v>
      </c>
      <c r="X61" s="41">
        <f t="shared" si="60"/>
        <v>0</v>
      </c>
      <c r="Y61" s="50"/>
      <c r="Z61" s="50"/>
      <c r="AA61" s="45">
        <f t="shared" si="108"/>
        <v>0</v>
      </c>
      <c r="AC61" s="34" t="s">
        <v>144</v>
      </c>
      <c r="AD61" s="16">
        <v>3110</v>
      </c>
      <c r="AE61" s="41">
        <f t="shared" si="61"/>
        <v>0</v>
      </c>
      <c r="AF61" s="50"/>
      <c r="AG61" s="50"/>
      <c r="AH61" s="45">
        <f t="shared" si="109"/>
        <v>0</v>
      </c>
      <c r="AJ61" s="34" t="s">
        <v>144</v>
      </c>
      <c r="AK61" s="16">
        <v>3110</v>
      </c>
      <c r="AL61" s="41">
        <f t="shared" si="62"/>
        <v>0</v>
      </c>
      <c r="AM61" s="50"/>
      <c r="AN61" s="50"/>
      <c r="AO61" s="45">
        <f t="shared" si="110"/>
        <v>0</v>
      </c>
      <c r="AQ61" s="34" t="s">
        <v>144</v>
      </c>
      <c r="AR61" s="16">
        <v>3110</v>
      </c>
      <c r="AS61" s="41">
        <f t="shared" si="63"/>
        <v>0</v>
      </c>
      <c r="AT61" s="50"/>
      <c r="AU61" s="50"/>
      <c r="AV61" s="45">
        <f t="shared" si="111"/>
        <v>0</v>
      </c>
      <c r="AX61" s="34" t="s">
        <v>144</v>
      </c>
      <c r="AY61" s="16">
        <v>3110</v>
      </c>
      <c r="AZ61" s="41">
        <f t="shared" si="64"/>
        <v>0</v>
      </c>
      <c r="BA61" s="50"/>
      <c r="BB61" s="50"/>
      <c r="BC61" s="45">
        <f t="shared" si="112"/>
        <v>0</v>
      </c>
      <c r="BE61" s="34" t="s">
        <v>144</v>
      </c>
      <c r="BF61" s="16">
        <v>3110</v>
      </c>
      <c r="BG61" s="41">
        <f t="shared" si="65"/>
        <v>0</v>
      </c>
      <c r="BH61" s="50"/>
      <c r="BI61" s="50"/>
      <c r="BJ61" s="45">
        <f t="shared" si="113"/>
        <v>0</v>
      </c>
      <c r="BL61" s="34" t="s">
        <v>144</v>
      </c>
      <c r="BM61" s="16">
        <v>3110</v>
      </c>
      <c r="BN61" s="41">
        <f t="shared" si="66"/>
        <v>0</v>
      </c>
      <c r="BO61" s="50"/>
      <c r="BP61" s="50"/>
      <c r="BQ61" s="45">
        <f t="shared" si="114"/>
        <v>0</v>
      </c>
      <c r="BS61" s="34" t="s">
        <v>144</v>
      </c>
      <c r="BT61" s="16">
        <v>3110</v>
      </c>
      <c r="BU61" s="41">
        <f t="shared" si="67"/>
        <v>0</v>
      </c>
      <c r="BV61" s="50"/>
      <c r="BW61" s="50"/>
      <c r="BX61" s="45">
        <f t="shared" si="115"/>
        <v>0</v>
      </c>
      <c r="BZ61" s="34" t="s">
        <v>144</v>
      </c>
      <c r="CA61" s="16">
        <v>3110</v>
      </c>
      <c r="CB61" s="41">
        <f t="shared" si="68"/>
        <v>0</v>
      </c>
      <c r="CC61" s="50"/>
      <c r="CD61" s="50"/>
      <c r="CE61" s="45">
        <f t="shared" si="116"/>
        <v>0</v>
      </c>
    </row>
    <row r="62" spans="1:83" s="88" customFormat="1" ht="15.75" customHeight="1" thickBot="1">
      <c r="A62" s="34" t="s">
        <v>145</v>
      </c>
      <c r="B62" s="16">
        <v>3110</v>
      </c>
      <c r="C62" s="50"/>
      <c r="D62" s="50"/>
      <c r="E62" s="50"/>
      <c r="F62" s="45">
        <f t="shared" si="105"/>
        <v>0</v>
      </c>
      <c r="H62" s="34" t="s">
        <v>145</v>
      </c>
      <c r="I62" s="16">
        <v>3110</v>
      </c>
      <c r="J62" s="41">
        <f t="shared" si="58"/>
        <v>0</v>
      </c>
      <c r="K62" s="50"/>
      <c r="L62" s="50"/>
      <c r="M62" s="45">
        <f t="shared" si="106"/>
        <v>0</v>
      </c>
      <c r="O62" s="34" t="s">
        <v>145</v>
      </c>
      <c r="P62" s="16">
        <v>3110</v>
      </c>
      <c r="Q62" s="41">
        <f t="shared" si="59"/>
        <v>0</v>
      </c>
      <c r="R62" s="50"/>
      <c r="S62" s="50"/>
      <c r="T62" s="45">
        <f t="shared" si="107"/>
        <v>0</v>
      </c>
      <c r="V62" s="34" t="s">
        <v>145</v>
      </c>
      <c r="W62" s="16">
        <v>3110</v>
      </c>
      <c r="X62" s="41">
        <f t="shared" si="60"/>
        <v>0</v>
      </c>
      <c r="Y62" s="50"/>
      <c r="Z62" s="50"/>
      <c r="AA62" s="45">
        <f t="shared" si="108"/>
        <v>0</v>
      </c>
      <c r="AC62" s="34" t="s">
        <v>145</v>
      </c>
      <c r="AD62" s="16">
        <v>3110</v>
      </c>
      <c r="AE62" s="41">
        <f t="shared" si="61"/>
        <v>0</v>
      </c>
      <c r="AF62" s="50"/>
      <c r="AG62" s="50"/>
      <c r="AH62" s="45">
        <f t="shared" si="109"/>
        <v>0</v>
      </c>
      <c r="AJ62" s="34" t="s">
        <v>145</v>
      </c>
      <c r="AK62" s="16">
        <v>3110</v>
      </c>
      <c r="AL62" s="41">
        <f t="shared" si="62"/>
        <v>0</v>
      </c>
      <c r="AM62" s="50"/>
      <c r="AN62" s="50"/>
      <c r="AO62" s="45">
        <f t="shared" si="110"/>
        <v>0</v>
      </c>
      <c r="AQ62" s="34" t="s">
        <v>145</v>
      </c>
      <c r="AR62" s="16">
        <v>3110</v>
      </c>
      <c r="AS62" s="41">
        <f t="shared" si="63"/>
        <v>0</v>
      </c>
      <c r="AT62" s="50"/>
      <c r="AU62" s="50"/>
      <c r="AV62" s="45">
        <f t="shared" si="111"/>
        <v>0</v>
      </c>
      <c r="AX62" s="34" t="s">
        <v>145</v>
      </c>
      <c r="AY62" s="16">
        <v>3110</v>
      </c>
      <c r="AZ62" s="41">
        <f t="shared" si="64"/>
        <v>0</v>
      </c>
      <c r="BA62" s="50"/>
      <c r="BB62" s="50"/>
      <c r="BC62" s="45">
        <f t="shared" si="112"/>
        <v>0</v>
      </c>
      <c r="BE62" s="34" t="s">
        <v>145</v>
      </c>
      <c r="BF62" s="16">
        <v>3110</v>
      </c>
      <c r="BG62" s="41">
        <f t="shared" si="65"/>
        <v>0</v>
      </c>
      <c r="BH62" s="50"/>
      <c r="BI62" s="50"/>
      <c r="BJ62" s="45">
        <f t="shared" si="113"/>
        <v>0</v>
      </c>
      <c r="BL62" s="34" t="s">
        <v>145</v>
      </c>
      <c r="BM62" s="16">
        <v>3110</v>
      </c>
      <c r="BN62" s="41">
        <f t="shared" si="66"/>
        <v>0</v>
      </c>
      <c r="BO62" s="50"/>
      <c r="BP62" s="50"/>
      <c r="BQ62" s="45">
        <f t="shared" si="114"/>
        <v>0</v>
      </c>
      <c r="BS62" s="34" t="s">
        <v>145</v>
      </c>
      <c r="BT62" s="16">
        <v>3110</v>
      </c>
      <c r="BU62" s="41">
        <f t="shared" si="67"/>
        <v>0</v>
      </c>
      <c r="BV62" s="50"/>
      <c r="BW62" s="50"/>
      <c r="BX62" s="45">
        <f t="shared" si="115"/>
        <v>0</v>
      </c>
      <c r="BZ62" s="34" t="s">
        <v>145</v>
      </c>
      <c r="CA62" s="16">
        <v>3110</v>
      </c>
      <c r="CB62" s="41">
        <f t="shared" si="68"/>
        <v>0</v>
      </c>
      <c r="CC62" s="50"/>
      <c r="CD62" s="50"/>
      <c r="CE62" s="45">
        <f t="shared" si="116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05"/>
        <v>0</v>
      </c>
      <c r="H63" s="21" t="s">
        <v>53</v>
      </c>
      <c r="I63" s="16">
        <v>3120</v>
      </c>
      <c r="J63" s="50">
        <f t="shared" si="58"/>
        <v>0</v>
      </c>
      <c r="K63" s="50"/>
      <c r="L63" s="50"/>
      <c r="M63" s="45">
        <f t="shared" si="106"/>
        <v>0</v>
      </c>
      <c r="O63" s="21" t="s">
        <v>53</v>
      </c>
      <c r="P63" s="16">
        <v>3120</v>
      </c>
      <c r="Q63" s="50">
        <f t="shared" si="59"/>
        <v>0</v>
      </c>
      <c r="R63" s="50"/>
      <c r="S63" s="50"/>
      <c r="T63" s="45">
        <f t="shared" si="107"/>
        <v>0</v>
      </c>
      <c r="V63" s="21" t="s">
        <v>53</v>
      </c>
      <c r="W63" s="16">
        <v>3120</v>
      </c>
      <c r="X63" s="50">
        <f t="shared" si="60"/>
        <v>0</v>
      </c>
      <c r="Y63" s="50"/>
      <c r="Z63" s="50"/>
      <c r="AA63" s="45">
        <f t="shared" si="108"/>
        <v>0</v>
      </c>
      <c r="AC63" s="21" t="s">
        <v>53</v>
      </c>
      <c r="AD63" s="16">
        <v>3120</v>
      </c>
      <c r="AE63" s="50">
        <f t="shared" si="61"/>
        <v>0</v>
      </c>
      <c r="AF63" s="50"/>
      <c r="AG63" s="50"/>
      <c r="AH63" s="45">
        <f t="shared" si="109"/>
        <v>0</v>
      </c>
      <c r="AJ63" s="21" t="s">
        <v>53</v>
      </c>
      <c r="AK63" s="16">
        <v>3120</v>
      </c>
      <c r="AL63" s="50">
        <f t="shared" si="62"/>
        <v>0</v>
      </c>
      <c r="AM63" s="50"/>
      <c r="AN63" s="50"/>
      <c r="AO63" s="45">
        <f t="shared" si="110"/>
        <v>0</v>
      </c>
      <c r="AQ63" s="21" t="s">
        <v>53</v>
      </c>
      <c r="AR63" s="16">
        <v>3120</v>
      </c>
      <c r="AS63" s="50">
        <f t="shared" si="63"/>
        <v>0</v>
      </c>
      <c r="AT63" s="50"/>
      <c r="AU63" s="50"/>
      <c r="AV63" s="45">
        <f t="shared" si="111"/>
        <v>0</v>
      </c>
      <c r="AX63" s="21" t="s">
        <v>53</v>
      </c>
      <c r="AY63" s="16">
        <v>3120</v>
      </c>
      <c r="AZ63" s="50">
        <f t="shared" si="64"/>
        <v>0</v>
      </c>
      <c r="BA63" s="50"/>
      <c r="BB63" s="50"/>
      <c r="BC63" s="45">
        <f t="shared" si="112"/>
        <v>0</v>
      </c>
      <c r="BE63" s="21" t="s">
        <v>53</v>
      </c>
      <c r="BF63" s="16">
        <v>3120</v>
      </c>
      <c r="BG63" s="50">
        <f t="shared" si="65"/>
        <v>0</v>
      </c>
      <c r="BH63" s="50"/>
      <c r="BI63" s="50"/>
      <c r="BJ63" s="45">
        <f t="shared" si="113"/>
        <v>0</v>
      </c>
      <c r="BL63" s="21" t="s">
        <v>53</v>
      </c>
      <c r="BM63" s="16">
        <v>3120</v>
      </c>
      <c r="BN63" s="50">
        <f t="shared" si="66"/>
        <v>0</v>
      </c>
      <c r="BO63" s="50"/>
      <c r="BP63" s="50"/>
      <c r="BQ63" s="45">
        <f t="shared" si="114"/>
        <v>0</v>
      </c>
      <c r="BS63" s="21" t="s">
        <v>53</v>
      </c>
      <c r="BT63" s="16">
        <v>3120</v>
      </c>
      <c r="BU63" s="50">
        <f t="shared" si="67"/>
        <v>0</v>
      </c>
      <c r="BV63" s="50"/>
      <c r="BW63" s="50"/>
      <c r="BX63" s="45">
        <f t="shared" si="115"/>
        <v>0</v>
      </c>
      <c r="BZ63" s="21" t="s">
        <v>53</v>
      </c>
      <c r="CA63" s="16">
        <v>3120</v>
      </c>
      <c r="CB63" s="50">
        <f t="shared" si="68"/>
        <v>0</v>
      </c>
      <c r="CC63" s="50"/>
      <c r="CD63" s="50"/>
      <c r="CE63" s="45">
        <f t="shared" si="116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05"/>
        <v>0</v>
      </c>
      <c r="H64" s="21" t="s">
        <v>54</v>
      </c>
      <c r="I64" s="16">
        <v>3130</v>
      </c>
      <c r="J64" s="50">
        <f t="shared" si="58"/>
        <v>0</v>
      </c>
      <c r="K64" s="50"/>
      <c r="L64" s="50"/>
      <c r="M64" s="45">
        <f t="shared" si="106"/>
        <v>0</v>
      </c>
      <c r="O64" s="21" t="s">
        <v>54</v>
      </c>
      <c r="P64" s="16">
        <v>3130</v>
      </c>
      <c r="Q64" s="50">
        <f t="shared" si="59"/>
        <v>0</v>
      </c>
      <c r="R64" s="50"/>
      <c r="S64" s="50"/>
      <c r="T64" s="45">
        <f t="shared" si="107"/>
        <v>0</v>
      </c>
      <c r="V64" s="21" t="s">
        <v>54</v>
      </c>
      <c r="W64" s="16">
        <v>3130</v>
      </c>
      <c r="X64" s="50">
        <f t="shared" si="60"/>
        <v>0</v>
      </c>
      <c r="Y64" s="50"/>
      <c r="Z64" s="50"/>
      <c r="AA64" s="45">
        <f t="shared" si="108"/>
        <v>0</v>
      </c>
      <c r="AC64" s="21" t="s">
        <v>54</v>
      </c>
      <c r="AD64" s="16">
        <v>3130</v>
      </c>
      <c r="AE64" s="50">
        <f t="shared" si="61"/>
        <v>0</v>
      </c>
      <c r="AF64" s="50"/>
      <c r="AG64" s="50"/>
      <c r="AH64" s="45">
        <f t="shared" si="109"/>
        <v>0</v>
      </c>
      <c r="AJ64" s="21" t="s">
        <v>54</v>
      </c>
      <c r="AK64" s="16">
        <v>3130</v>
      </c>
      <c r="AL64" s="50">
        <f t="shared" si="62"/>
        <v>0</v>
      </c>
      <c r="AM64" s="50"/>
      <c r="AN64" s="50"/>
      <c r="AO64" s="45">
        <f t="shared" si="110"/>
        <v>0</v>
      </c>
      <c r="AQ64" s="21" t="s">
        <v>54</v>
      </c>
      <c r="AR64" s="16">
        <v>3130</v>
      </c>
      <c r="AS64" s="50">
        <f t="shared" si="63"/>
        <v>0</v>
      </c>
      <c r="AT64" s="50"/>
      <c r="AU64" s="50"/>
      <c r="AV64" s="45">
        <f t="shared" si="111"/>
        <v>0</v>
      </c>
      <c r="AX64" s="21" t="s">
        <v>54</v>
      </c>
      <c r="AY64" s="16">
        <v>3130</v>
      </c>
      <c r="AZ64" s="50">
        <f t="shared" si="64"/>
        <v>0</v>
      </c>
      <c r="BA64" s="50"/>
      <c r="BB64" s="50"/>
      <c r="BC64" s="45">
        <f t="shared" si="112"/>
        <v>0</v>
      </c>
      <c r="BE64" s="21" t="s">
        <v>54</v>
      </c>
      <c r="BF64" s="16">
        <v>3130</v>
      </c>
      <c r="BG64" s="50">
        <f t="shared" si="65"/>
        <v>0</v>
      </c>
      <c r="BH64" s="50"/>
      <c r="BI64" s="50"/>
      <c r="BJ64" s="45">
        <f t="shared" si="113"/>
        <v>0</v>
      </c>
      <c r="BL64" s="21" t="s">
        <v>54</v>
      </c>
      <c r="BM64" s="16">
        <v>3130</v>
      </c>
      <c r="BN64" s="50">
        <f t="shared" si="66"/>
        <v>0</v>
      </c>
      <c r="BO64" s="50"/>
      <c r="BP64" s="50"/>
      <c r="BQ64" s="45">
        <f t="shared" si="114"/>
        <v>0</v>
      </c>
      <c r="BS64" s="21" t="s">
        <v>54</v>
      </c>
      <c r="BT64" s="16">
        <v>3130</v>
      </c>
      <c r="BU64" s="50">
        <f t="shared" si="67"/>
        <v>0</v>
      </c>
      <c r="BV64" s="50"/>
      <c r="BW64" s="50"/>
      <c r="BX64" s="45">
        <f t="shared" si="115"/>
        <v>0</v>
      </c>
      <c r="BZ64" s="21" t="s">
        <v>54</v>
      </c>
      <c r="CA64" s="16">
        <v>3130</v>
      </c>
      <c r="CB64" s="50">
        <f t="shared" si="68"/>
        <v>0</v>
      </c>
      <c r="CC64" s="50"/>
      <c r="CD64" s="50"/>
      <c r="CE64" s="45">
        <f t="shared" si="116"/>
        <v>0</v>
      </c>
    </row>
    <row r="65" spans="1:27" ht="15.75" customHeight="1">
      <c r="A65" s="18"/>
      <c r="O65" s="27"/>
      <c r="P65" s="27"/>
      <c r="Q65" s="27"/>
      <c r="R65" s="27"/>
      <c r="S65" s="27"/>
      <c r="T65" s="27"/>
      <c r="V65" s="27"/>
      <c r="W65" s="27"/>
      <c r="X65" s="27"/>
      <c r="Y65" s="27"/>
      <c r="Z65" s="27"/>
      <c r="AA65" s="27"/>
    </row>
    <row r="66" spans="1:27" ht="51" customHeight="1"/>
    <row r="67" spans="1:27" ht="15.75" customHeight="1"/>
    <row r="68" spans="1:27" s="27" customFormat="1" ht="15.75" customHeight="1">
      <c r="G68" s="11"/>
    </row>
    <row r="69" spans="1:27" s="27" customFormat="1" ht="36" customHeight="1"/>
    <row r="70" spans="1:27" s="27" customFormat="1" ht="15.75" customHeight="1"/>
    <row r="71" spans="1:27" s="27" customFormat="1" ht="15.75" customHeight="1"/>
    <row r="72" spans="1:27" s="32" customFormat="1" ht="15.75" customHeight="1"/>
    <row r="73" spans="1:27" s="32" customFormat="1" ht="15.75" customHeight="1"/>
    <row r="74" spans="1:27" s="32" customFormat="1" ht="15.75" customHeight="1"/>
    <row r="75" spans="1:27" s="27" customFormat="1" ht="15.75" customHeight="1"/>
    <row r="76" spans="1:27" s="27" customFormat="1" ht="15.75" customHeight="1"/>
    <row r="77" spans="1:27" s="27" customFormat="1" ht="15.75" hidden="1" customHeight="1"/>
    <row r="78" spans="1:27" s="27" customFormat="1" ht="15.75" customHeight="1"/>
    <row r="79" spans="1:27" s="27" customFormat="1" hidden="1"/>
    <row r="80" spans="1:27" s="27" customFormat="1" ht="15.75" customHeight="1"/>
    <row r="81" s="27" customFormat="1" ht="15.75" hidden="1" customHeight="1"/>
    <row r="82" s="27" customFormat="1" ht="15.75" hidden="1" customHeight="1"/>
    <row r="83" s="27" customFormat="1" ht="15.75" customHeight="1"/>
    <row r="84" s="27" customFormat="1" ht="15.75" customHeight="1"/>
    <row r="85" s="27" customFormat="1" ht="15.75" hidden="1" customHeight="1"/>
    <row r="86" s="27" customFormat="1" ht="15.75" hidden="1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25.5" customHeight="1"/>
    <row r="102" spans="7:7" s="27" customFormat="1" ht="15.75" customHeight="1"/>
    <row r="103" spans="7:7" ht="15.75" customHeight="1"/>
    <row r="104" spans="7:7" s="27" customFormat="1" ht="42.6" customHeight="1"/>
    <row r="105" spans="7:7" s="27" customFormat="1" ht="15.75" customHeight="1"/>
    <row r="106" spans="7:7" s="28" customFormat="1" ht="15.75" customHeight="1">
      <c r="G106" s="11"/>
    </row>
    <row r="107" spans="7:7" s="28" customFormat="1" ht="36" customHeight="1"/>
    <row r="108" spans="7:7" s="28" customFormat="1" ht="15.75" customHeight="1"/>
    <row r="109" spans="7:7" s="28" customFormat="1" ht="15.75" customHeight="1"/>
    <row r="110" spans="7:7" s="32" customFormat="1" ht="15.75" customHeight="1"/>
    <row r="111" spans="7:7" s="32" customFormat="1" ht="15.75" customHeight="1"/>
    <row r="112" spans="7:7" s="32" customFormat="1" ht="15.75" customHeight="1"/>
    <row r="113" s="28" customFormat="1" ht="15.75" customHeight="1"/>
    <row r="114" s="28" customFormat="1" ht="15.75" customHeight="1"/>
    <row r="115" s="28" customFormat="1" ht="15.75" hidden="1" customHeight="1"/>
    <row r="116" s="28" customFormat="1" ht="15.75" customHeight="1"/>
    <row r="117" s="28" customFormat="1" hidden="1"/>
    <row r="118" s="28" customFormat="1" ht="15.75" customHeight="1"/>
    <row r="119" s="28" customFormat="1" ht="15.75" hidden="1" customHeight="1"/>
    <row r="120" s="28" customFormat="1" ht="15.75" hidden="1" customHeight="1"/>
    <row r="121" s="28" customFormat="1" ht="15.75" customHeight="1"/>
    <row r="122" s="28" customFormat="1" ht="15.75" customHeight="1"/>
    <row r="123" s="28" customFormat="1" ht="15.75" hidden="1" customHeight="1"/>
    <row r="124" s="28" customFormat="1" ht="15.75" hidden="1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20" s="28" customFormat="1" ht="15.75" customHeight="1"/>
    <row r="130" spans="7:20" s="28" customFormat="1" ht="15.75" customHeight="1"/>
    <row r="131" spans="7:20" s="28" customFormat="1" ht="15.75" customHeight="1"/>
    <row r="132" spans="7:20" s="28" customFormat="1" ht="15.75" customHeight="1">
      <c r="O132" s="27"/>
      <c r="P132" s="27"/>
      <c r="Q132" s="27"/>
      <c r="R132" s="27"/>
      <c r="S132" s="27"/>
      <c r="T132" s="27"/>
    </row>
    <row r="133" spans="7:20" s="28" customFormat="1" ht="15.75" customHeight="1">
      <c r="O133" s="27"/>
      <c r="P133" s="27"/>
      <c r="Q133" s="27"/>
      <c r="R133" s="27"/>
      <c r="S133" s="27"/>
      <c r="T133" s="27"/>
    </row>
    <row r="134" spans="7:20" s="28" customFormat="1" ht="15.75" customHeight="1">
      <c r="O134" s="27"/>
      <c r="P134" s="27"/>
      <c r="Q134" s="27"/>
      <c r="R134" s="27"/>
      <c r="S134" s="27"/>
      <c r="T134" s="27"/>
    </row>
    <row r="135" spans="7:20" s="28" customFormat="1" ht="15.75" customHeight="1">
      <c r="O135" s="27"/>
      <c r="P135" s="27"/>
      <c r="Q135" s="27"/>
      <c r="R135" s="27"/>
      <c r="S135" s="27"/>
      <c r="T135" s="27"/>
    </row>
    <row r="136" spans="7:20" s="28" customFormat="1" ht="15.75" customHeight="1">
      <c r="O136" s="27"/>
      <c r="P136" s="27"/>
      <c r="Q136" s="27"/>
      <c r="R136" s="27"/>
      <c r="S136" s="27"/>
      <c r="T136" s="27"/>
    </row>
    <row r="137" spans="7:20" s="28" customFormat="1" ht="15.75" customHeight="1">
      <c r="O137" s="27"/>
      <c r="P137" s="27"/>
      <c r="Q137" s="27"/>
      <c r="R137" s="27"/>
      <c r="S137" s="27"/>
      <c r="T137" s="27"/>
    </row>
    <row r="138" spans="7:20" s="28" customFormat="1" ht="15.75" customHeight="1">
      <c r="O138" s="27"/>
      <c r="P138" s="27"/>
      <c r="Q138" s="27"/>
      <c r="R138" s="27"/>
      <c r="S138" s="27"/>
      <c r="T138" s="27"/>
    </row>
    <row r="139" spans="7:20" s="28" customFormat="1" ht="25.5" customHeight="1">
      <c r="O139" s="27"/>
      <c r="P139" s="27"/>
      <c r="Q139" s="27"/>
      <c r="R139" s="27"/>
      <c r="S139" s="27"/>
      <c r="T139" s="27"/>
    </row>
    <row r="140" spans="7:20" s="28" customFormat="1" ht="15.75" customHeight="1">
      <c r="O140" s="27"/>
      <c r="P140" s="27"/>
      <c r="Q140" s="27"/>
      <c r="R140" s="27"/>
      <c r="S140" s="27"/>
      <c r="T140" s="27"/>
    </row>
    <row r="141" spans="7:20" s="27" customFormat="1" ht="15.75" customHeight="1"/>
    <row r="142" spans="7:20" s="27" customFormat="1" ht="39" customHeight="1"/>
    <row r="143" spans="7:20" s="27" customFormat="1" ht="15.75" customHeight="1"/>
    <row r="144" spans="7:20" s="28" customFormat="1" ht="15.75" customHeight="1">
      <c r="G144" s="11"/>
      <c r="O144" s="27"/>
      <c r="P144" s="27"/>
      <c r="Q144" s="27"/>
      <c r="R144" s="27"/>
      <c r="S144" s="27"/>
      <c r="T144" s="27"/>
    </row>
    <row r="145" spans="15:20" s="28" customFormat="1" ht="36" customHeight="1">
      <c r="O145" s="27"/>
      <c r="P145" s="27"/>
      <c r="Q145" s="27"/>
      <c r="R145" s="27"/>
      <c r="S145" s="27"/>
      <c r="T145" s="27"/>
    </row>
    <row r="146" spans="15:20" s="28" customFormat="1" ht="15.75" customHeight="1">
      <c r="O146" s="27"/>
      <c r="P146" s="27"/>
      <c r="Q146" s="27"/>
      <c r="R146" s="27"/>
      <c r="S146" s="27"/>
      <c r="T146" s="27"/>
    </row>
    <row r="147" spans="15:20" s="28" customFormat="1" ht="15.75" customHeight="1">
      <c r="O147" s="27"/>
      <c r="P147" s="27"/>
      <c r="Q147" s="27"/>
      <c r="R147" s="27"/>
      <c r="S147" s="27"/>
      <c r="T147" s="27"/>
    </row>
    <row r="148" spans="15:20" s="32" customFormat="1" ht="15.75" customHeight="1">
      <c r="O148" s="27"/>
      <c r="P148" s="27"/>
      <c r="Q148" s="27"/>
      <c r="R148" s="27"/>
      <c r="S148" s="27"/>
      <c r="T148" s="27"/>
    </row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 s="27"/>
      <c r="P151" s="27"/>
      <c r="Q151" s="27"/>
      <c r="R151" s="27"/>
      <c r="S151" s="27"/>
      <c r="T151" s="27"/>
    </row>
    <row r="152" spans="15:20" s="28" customFormat="1" ht="15.75" customHeight="1">
      <c r="O152" s="27"/>
      <c r="P152" s="27"/>
      <c r="Q152" s="27"/>
      <c r="R152" s="27"/>
      <c r="S152" s="27"/>
      <c r="T152" s="27"/>
    </row>
    <row r="153" spans="15:20" s="28" customFormat="1" ht="15.75" hidden="1" customHeight="1">
      <c r="O153" s="27"/>
      <c r="P153" s="27"/>
      <c r="Q153" s="27"/>
      <c r="R153" s="27"/>
      <c r="S153" s="27"/>
      <c r="T153" s="27"/>
    </row>
    <row r="154" spans="15:20" s="28" customFormat="1" ht="15.75" customHeight="1">
      <c r="O154" s="27"/>
      <c r="P154" s="27"/>
      <c r="Q154" s="27"/>
      <c r="R154" s="27"/>
      <c r="S154" s="27"/>
      <c r="T154" s="27"/>
    </row>
    <row r="155" spans="15:20" s="28" customFormat="1" hidden="1">
      <c r="O155" s="27"/>
      <c r="P155" s="27"/>
      <c r="Q155" s="27"/>
      <c r="R155" s="27"/>
      <c r="S155" s="27"/>
      <c r="T155" s="27"/>
    </row>
    <row r="156" spans="15:20" s="28" customFormat="1" ht="15.75" customHeight="1">
      <c r="O156" s="27"/>
      <c r="P156" s="27"/>
      <c r="Q156" s="27"/>
      <c r="R156" s="27"/>
      <c r="S156" s="27"/>
      <c r="T156" s="27"/>
    </row>
    <row r="157" spans="15:20" s="28" customFormat="1" ht="15.75" hidden="1" customHeight="1">
      <c r="O157" s="27"/>
      <c r="P157" s="27"/>
      <c r="Q157" s="27"/>
      <c r="R157" s="27"/>
      <c r="S157" s="27"/>
      <c r="T157" s="27"/>
    </row>
    <row r="158" spans="15:20" s="28" customFormat="1" ht="15.75" hidden="1" customHeight="1">
      <c r="O158" s="27"/>
      <c r="P158" s="27"/>
      <c r="Q158" s="27"/>
      <c r="R158" s="27"/>
      <c r="S158" s="27"/>
      <c r="T158" s="27"/>
    </row>
    <row r="159" spans="15:20" s="28" customFormat="1" ht="15.75" customHeight="1">
      <c r="O159" s="27"/>
      <c r="P159" s="27"/>
      <c r="Q159" s="27"/>
      <c r="R159" s="27"/>
      <c r="S159" s="27"/>
      <c r="T159" s="27"/>
    </row>
    <row r="160" spans="15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 ht="15.75" hidden="1" customHeight="1">
      <c r="O161" s="27"/>
      <c r="P161" s="27"/>
      <c r="Q161" s="27"/>
      <c r="R161" s="27"/>
      <c r="S161" s="27"/>
      <c r="T161" s="27"/>
    </row>
    <row r="162" spans="15:20" s="28" customFormat="1" ht="15.75" hidden="1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 s="27"/>
      <c r="P170" s="27"/>
      <c r="Q170" s="27"/>
      <c r="R170" s="27"/>
      <c r="S170" s="27"/>
      <c r="T170" s="27"/>
    </row>
    <row r="171" spans="15:20" s="28" customFormat="1" ht="15.75" customHeight="1">
      <c r="O171" s="27"/>
      <c r="P171" s="27"/>
      <c r="Q171" s="27"/>
      <c r="R171" s="27"/>
      <c r="S171" s="27"/>
      <c r="T171" s="27"/>
    </row>
    <row r="172" spans="15:20" s="28" customFormat="1" ht="15.75" customHeight="1">
      <c r="O172" s="27"/>
      <c r="P172" s="27"/>
      <c r="Q172" s="27"/>
      <c r="R172" s="27"/>
      <c r="S172" s="27"/>
      <c r="T172" s="27"/>
    </row>
    <row r="173" spans="15:20" s="28" customFormat="1" ht="15.75" customHeight="1">
      <c r="O173" s="27"/>
      <c r="P173" s="27"/>
      <c r="Q173" s="27"/>
      <c r="R173" s="27"/>
      <c r="S173" s="27"/>
      <c r="T173" s="27"/>
    </row>
    <row r="174" spans="15:20" s="28" customFormat="1" ht="15.75" customHeight="1">
      <c r="O174" s="27"/>
      <c r="P174" s="27"/>
      <c r="Q174" s="27"/>
      <c r="R174" s="27"/>
      <c r="S174" s="27"/>
      <c r="T174" s="27"/>
    </row>
    <row r="175" spans="15:20" s="28" customFormat="1" ht="15.75" customHeight="1">
      <c r="O175" s="27"/>
      <c r="P175" s="27"/>
      <c r="Q175" s="27"/>
      <c r="R175" s="27"/>
      <c r="S175" s="27"/>
      <c r="T175" s="27"/>
    </row>
    <row r="176" spans="15:20" s="28" customFormat="1" ht="15.75" customHeight="1">
      <c r="O176" s="27"/>
      <c r="P176" s="27"/>
      <c r="Q176" s="27"/>
      <c r="R176" s="27"/>
      <c r="S176" s="27"/>
      <c r="T176" s="27"/>
    </row>
    <row r="177" spans="15:20" s="28" customFormat="1" ht="25.5" customHeight="1">
      <c r="O177" s="27"/>
      <c r="P177" s="27"/>
      <c r="Q177" s="27"/>
      <c r="R177" s="27"/>
      <c r="S177" s="27"/>
      <c r="T177" s="27"/>
    </row>
    <row r="178" spans="15:20" s="28" customFormat="1" ht="15.75" customHeight="1">
      <c r="O178" s="27"/>
      <c r="P178" s="27"/>
      <c r="Q178" s="27"/>
      <c r="R178" s="27"/>
      <c r="S178" s="27"/>
      <c r="T178" s="27"/>
    </row>
    <row r="179" spans="15:20" s="27" customFormat="1" ht="15.75" customHeight="1"/>
    <row r="180" spans="15:20" s="27" customFormat="1" ht="43.15" customHeight="1"/>
    <row r="181" spans="15:20" s="27" customFormat="1" ht="20.25" customHeight="1"/>
    <row r="182" spans="15:20" s="27" customFormat="1" ht="16.149999999999999" customHeight="1"/>
    <row r="183" spans="15:20" s="27" customFormat="1" ht="48" customHeight="1"/>
    <row r="184" spans="15:20" s="27" customFormat="1" ht="15.75" customHeight="1"/>
    <row r="185" spans="15:20" s="27" customFormat="1" ht="15.75" customHeight="1"/>
    <row r="186" spans="15:20" s="27" customFormat="1" ht="50.45" customHeight="1"/>
    <row r="187" spans="15:20" s="27" customFormat="1" ht="15.75" customHeight="1"/>
    <row r="188" spans="15:20" s="27" customFormat="1" ht="15.75" customHeight="1"/>
    <row r="189" spans="15:20" s="27" customFormat="1" ht="44.45" customHeight="1"/>
    <row r="190" spans="15:20" s="27" customFormat="1" ht="15.75" customHeight="1"/>
    <row r="191" spans="15:20" s="27" customFormat="1" ht="15.75" customHeight="1"/>
    <row r="192" spans="15:20" s="27" customFormat="1" ht="46.9" customHeight="1"/>
    <row r="193" s="27" customFormat="1" ht="15.75" customHeight="1"/>
    <row r="194" s="27" customFormat="1" ht="15.75" customHeight="1"/>
    <row r="195" s="27" customFormat="1" ht="51" customHeight="1"/>
    <row r="196" s="27" customFormat="1" ht="15.75" customHeight="1"/>
    <row r="197" s="27" customFormat="1" ht="15.75" customHeight="1"/>
    <row r="198" s="27" customFormat="1" ht="61.15" customHeight="1"/>
    <row r="199" s="27" customFormat="1" ht="15.75" customHeight="1"/>
    <row r="200" s="27" customFormat="1" ht="15.75" customHeight="1"/>
    <row r="201" s="27" customFormat="1" ht="61.1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0" s="27" customFormat="1" ht="15.75" customHeight="1"/>
    <row r="242" spans="15:20" s="27" customFormat="1" ht="15.75" customHeight="1"/>
    <row r="243" spans="15:20" s="27" customFormat="1" ht="15.75" customHeight="1"/>
    <row r="244" spans="15:20" s="27" customFormat="1" ht="15.75" customHeight="1"/>
    <row r="245" spans="15:20" s="27" customFormat="1" ht="15.75" customHeight="1"/>
    <row r="246" spans="15:20" s="27" customFormat="1" ht="15.75" customHeight="1"/>
    <row r="247" spans="15:20" s="27" customFormat="1" ht="15.75" customHeight="1"/>
    <row r="248" spans="15:20" s="27" customFormat="1" ht="15.75" customHeight="1"/>
    <row r="249" spans="15:20" s="27" customFormat="1" ht="15.75" customHeight="1"/>
    <row r="250" spans="15:20" s="27" customFormat="1" ht="15.75" customHeight="1"/>
    <row r="251" spans="15:20" s="27" customFormat="1" ht="15.75" customHeight="1"/>
    <row r="252" spans="15:20" s="27" customFormat="1" ht="15.75" customHeight="1"/>
    <row r="253" spans="15:20" s="27" customFormat="1" ht="15.75" customHeight="1"/>
    <row r="254" spans="15:20" s="27" customFormat="1" ht="15.75" customHeight="1">
      <c r="O254"/>
      <c r="P254"/>
      <c r="Q254"/>
      <c r="R254"/>
      <c r="S254"/>
      <c r="T254"/>
    </row>
    <row r="255" spans="15:20" s="27" customFormat="1" ht="15.75" customHeight="1">
      <c r="O255"/>
      <c r="P255"/>
      <c r="Q255"/>
      <c r="R255"/>
      <c r="S255"/>
      <c r="T255"/>
    </row>
    <row r="256" spans="15:20" s="27" customFormat="1" ht="15.75" customHeight="1">
      <c r="O256"/>
      <c r="P256"/>
      <c r="Q256"/>
      <c r="R256"/>
      <c r="S256"/>
      <c r="T256"/>
    </row>
    <row r="257" spans="15:20" s="27" customFormat="1" ht="15.75" customHeight="1">
      <c r="O257"/>
      <c r="P257"/>
      <c r="Q257"/>
      <c r="R257"/>
      <c r="S257"/>
      <c r="T257"/>
    </row>
    <row r="258" spans="15:20" s="27" customFormat="1" ht="15.75" customHeight="1">
      <c r="O258"/>
      <c r="P258"/>
      <c r="Q258"/>
      <c r="R258"/>
      <c r="S258"/>
      <c r="T258"/>
    </row>
    <row r="259" spans="15:20" s="27" customFormat="1" ht="15.75" customHeight="1">
      <c r="O259"/>
      <c r="P259"/>
      <c r="Q259"/>
      <c r="R259"/>
      <c r="S259"/>
      <c r="T259"/>
    </row>
    <row r="260" spans="15:20" s="27" customFormat="1" ht="15.75" customHeight="1">
      <c r="O260"/>
      <c r="P260"/>
      <c r="Q260"/>
      <c r="R260"/>
      <c r="S260"/>
      <c r="T260"/>
    </row>
    <row r="261" spans="15:20" s="27" customFormat="1" ht="15.75" customHeight="1">
      <c r="O261"/>
      <c r="P261"/>
      <c r="Q261"/>
      <c r="R261"/>
      <c r="S261"/>
      <c r="T261"/>
    </row>
    <row r="262" spans="15:20" s="27" customFormat="1" ht="15.75" customHeight="1">
      <c r="O262"/>
      <c r="P262"/>
      <c r="Q262"/>
      <c r="R262"/>
      <c r="S262"/>
      <c r="T262"/>
    </row>
    <row r="263" spans="15:20" s="27" customFormat="1" ht="15.75" customHeight="1">
      <c r="O263"/>
      <c r="P263"/>
      <c r="Q263"/>
      <c r="R263"/>
      <c r="S263"/>
      <c r="T263"/>
    </row>
    <row r="264" spans="15:20" s="27" customFormat="1" ht="15.75" customHeight="1">
      <c r="O264"/>
      <c r="P264"/>
      <c r="Q264"/>
      <c r="R264"/>
      <c r="S264"/>
      <c r="T264"/>
    </row>
    <row r="265" spans="15:20" s="27" customFormat="1" ht="15.75" customHeight="1">
      <c r="O265"/>
      <c r="P265"/>
      <c r="Q265"/>
      <c r="R265"/>
      <c r="S265"/>
      <c r="T265"/>
    </row>
    <row r="266" spans="15:20" s="27" customFormat="1" ht="15.75" customHeight="1">
      <c r="O266"/>
      <c r="P266"/>
      <c r="Q266"/>
      <c r="R266"/>
      <c r="S266"/>
      <c r="T266"/>
    </row>
    <row r="267" spans="15:20" s="27" customFormat="1" ht="15.75" customHeight="1">
      <c r="O267"/>
      <c r="P267"/>
      <c r="Q267"/>
      <c r="R267"/>
      <c r="S267"/>
      <c r="T267"/>
    </row>
    <row r="268" spans="15:20" s="27" customFormat="1" ht="15.75" customHeight="1">
      <c r="O268"/>
      <c r="P268"/>
      <c r="Q268"/>
      <c r="R268"/>
      <c r="S268"/>
      <c r="T268"/>
    </row>
    <row r="269" spans="15:20" s="27" customFormat="1" ht="15.75" customHeight="1">
      <c r="O269"/>
      <c r="P269"/>
      <c r="Q269"/>
      <c r="R269"/>
      <c r="S269"/>
      <c r="T269"/>
    </row>
    <row r="270" spans="15:20" s="27" customFormat="1" ht="15.75" customHeight="1">
      <c r="O270"/>
      <c r="P270"/>
      <c r="Q270"/>
      <c r="R270"/>
      <c r="S270"/>
      <c r="T270"/>
    </row>
    <row r="271" spans="15:20" s="27" customFormat="1" ht="15.75" customHeight="1">
      <c r="O271"/>
      <c r="P271"/>
      <c r="Q271"/>
      <c r="R271"/>
      <c r="S271"/>
      <c r="T271"/>
    </row>
    <row r="272" spans="15:20" s="27" customFormat="1" ht="15.75" customHeight="1">
      <c r="O272"/>
      <c r="P272"/>
      <c r="Q272"/>
      <c r="R272"/>
      <c r="S272"/>
      <c r="T272"/>
    </row>
    <row r="273" spans="15:20" s="27" customFormat="1" ht="15.75" customHeight="1">
      <c r="O273"/>
      <c r="P273"/>
      <c r="Q273"/>
      <c r="R273"/>
      <c r="S273"/>
      <c r="T273"/>
    </row>
    <row r="274" spans="15:20" s="27" customFormat="1" ht="15.75" customHeight="1">
      <c r="O274"/>
      <c r="P274"/>
      <c r="Q274"/>
      <c r="R274"/>
      <c r="S274"/>
      <c r="T274"/>
    </row>
    <row r="275" spans="15:20" s="27" customFormat="1" ht="15.75" customHeight="1">
      <c r="O275"/>
      <c r="P275"/>
      <c r="Q275"/>
      <c r="R275"/>
      <c r="S275"/>
      <c r="T275"/>
    </row>
    <row r="276" spans="15:20" s="27" customFormat="1" ht="15.75" customHeight="1">
      <c r="O276"/>
      <c r="P276"/>
      <c r="Q276"/>
      <c r="R276"/>
      <c r="S276"/>
      <c r="T276"/>
    </row>
    <row r="277" spans="15:20" s="27" customFormat="1" ht="15.75" customHeight="1">
      <c r="O277"/>
      <c r="P277"/>
      <c r="Q277"/>
      <c r="R277"/>
      <c r="S277"/>
      <c r="T277"/>
    </row>
    <row r="278" spans="15:20" s="27" customFormat="1" ht="15.75" customHeight="1">
      <c r="O278"/>
      <c r="P278"/>
      <c r="Q278"/>
      <c r="R278"/>
      <c r="S278"/>
      <c r="T278"/>
    </row>
    <row r="279" spans="15:20" s="27" customFormat="1" ht="15.75" customHeight="1">
      <c r="O279"/>
      <c r="P279"/>
      <c r="Q279"/>
      <c r="R279"/>
      <c r="S279"/>
      <c r="T279"/>
    </row>
    <row r="280" spans="15:20" s="27" customFormat="1" ht="15.75" customHeight="1">
      <c r="O280"/>
      <c r="P280"/>
      <c r="Q280"/>
      <c r="R280"/>
      <c r="S280"/>
      <c r="T280"/>
    </row>
    <row r="281" spans="15:20" s="27" customFormat="1" ht="15.75" customHeight="1">
      <c r="O281"/>
      <c r="P281"/>
      <c r="Q281"/>
      <c r="R281"/>
      <c r="S281"/>
      <c r="T281"/>
    </row>
    <row r="282" spans="15:20" s="27" customFormat="1" ht="15.75" customHeight="1">
      <c r="O282"/>
      <c r="P282"/>
      <c r="Q282"/>
      <c r="R282"/>
      <c r="S282"/>
      <c r="T282"/>
    </row>
    <row r="283" spans="15:20" s="27" customFormat="1" ht="15.75" customHeight="1">
      <c r="O283"/>
      <c r="P283"/>
      <c r="Q283"/>
      <c r="R283"/>
      <c r="S283"/>
      <c r="T283"/>
    </row>
    <row r="284" spans="15:20" s="27" customFormat="1" ht="15.75" customHeight="1">
      <c r="O284"/>
      <c r="P284"/>
      <c r="Q284"/>
      <c r="R284"/>
      <c r="S284"/>
      <c r="T284"/>
    </row>
    <row r="285" spans="15:20" s="27" customFormat="1" ht="15.75" customHeight="1">
      <c r="O285"/>
      <c r="P285"/>
      <c r="Q285"/>
      <c r="R285"/>
      <c r="S285"/>
      <c r="T285"/>
    </row>
    <row r="286" spans="15:20" s="27" customFormat="1" ht="15.75" customHeight="1">
      <c r="O286"/>
      <c r="P286"/>
      <c r="Q286"/>
      <c r="R286"/>
      <c r="S286"/>
      <c r="T286"/>
    </row>
    <row r="287" spans="15:20" s="27" customFormat="1" ht="15.75" customHeight="1">
      <c r="O287"/>
      <c r="P287"/>
      <c r="Q287"/>
      <c r="R287"/>
      <c r="S287"/>
      <c r="T287"/>
    </row>
    <row r="288" spans="15:20" s="27" customFormat="1" ht="15.75" customHeight="1">
      <c r="O288"/>
      <c r="P288"/>
      <c r="Q288"/>
      <c r="R288"/>
      <c r="S288"/>
      <c r="T288"/>
    </row>
    <row r="289" spans="15:20" s="27" customFormat="1" ht="15.75" customHeight="1">
      <c r="O289"/>
      <c r="P289"/>
      <c r="Q289"/>
      <c r="R289"/>
      <c r="S289"/>
      <c r="T289"/>
    </row>
    <row r="290" spans="15:20" s="27" customFormat="1" ht="15.75" customHeight="1">
      <c r="O290"/>
      <c r="P290"/>
      <c r="Q290"/>
      <c r="R290"/>
      <c r="S290"/>
      <c r="T290"/>
    </row>
    <row r="291" spans="15:20" s="27" customFormat="1" ht="15.75" customHeight="1">
      <c r="O291"/>
      <c r="P291"/>
      <c r="Q291"/>
      <c r="R291"/>
      <c r="S291"/>
      <c r="T291"/>
    </row>
    <row r="292" spans="15:20" s="27" customFormat="1" ht="15.75" customHeight="1">
      <c r="O292"/>
      <c r="P292"/>
      <c r="Q292"/>
      <c r="R292"/>
      <c r="S292"/>
      <c r="T292"/>
    </row>
    <row r="293" spans="15:20" s="27" customFormat="1" ht="15.75" customHeight="1">
      <c r="O293"/>
      <c r="P293"/>
      <c r="Q293"/>
      <c r="R293"/>
      <c r="S293"/>
      <c r="T293"/>
    </row>
    <row r="294" spans="15:20" s="27" customFormat="1" ht="15.75" customHeight="1">
      <c r="O294"/>
      <c r="P294"/>
      <c r="Q294"/>
      <c r="R294"/>
      <c r="S294"/>
      <c r="T294"/>
    </row>
    <row r="295" spans="15:20" s="27" customFormat="1" ht="15.75" customHeight="1">
      <c r="O295"/>
      <c r="P295"/>
      <c r="Q295"/>
      <c r="R295"/>
      <c r="S295"/>
      <c r="T295"/>
    </row>
    <row r="296" spans="15:20" s="27" customFormat="1" ht="15.75" customHeight="1">
      <c r="O296"/>
      <c r="P296"/>
      <c r="Q296"/>
      <c r="R296"/>
      <c r="S296"/>
      <c r="T296"/>
    </row>
    <row r="297" spans="15:20" s="27" customFormat="1" ht="15.75" customHeight="1">
      <c r="O297"/>
      <c r="P297"/>
      <c r="Q297"/>
      <c r="R297"/>
      <c r="S297"/>
      <c r="T297"/>
    </row>
    <row r="298" spans="15:20" s="27" customFormat="1" ht="15.75" customHeight="1">
      <c r="O298"/>
      <c r="P298"/>
      <c r="Q298"/>
      <c r="R298"/>
      <c r="S298"/>
      <c r="T298"/>
    </row>
    <row r="299" spans="15:20" s="27" customFormat="1" ht="15.75" customHeight="1">
      <c r="O299"/>
      <c r="P299"/>
      <c r="Q299"/>
      <c r="R299"/>
      <c r="S299"/>
      <c r="T299"/>
    </row>
    <row r="300" spans="15:20" s="27" customFormat="1" ht="15.75" customHeight="1">
      <c r="O300"/>
      <c r="P300"/>
      <c r="Q300"/>
      <c r="R300"/>
      <c r="S300"/>
      <c r="T300"/>
    </row>
    <row r="301" spans="15:20" s="27" customFormat="1" ht="15.75" customHeight="1">
      <c r="O301"/>
      <c r="P301"/>
      <c r="Q301"/>
      <c r="R301"/>
      <c r="S301"/>
      <c r="T301"/>
    </row>
    <row r="302" spans="15:20" s="27" customFormat="1" ht="15.75" customHeight="1">
      <c r="O302"/>
      <c r="P302"/>
      <c r="Q302"/>
      <c r="R302"/>
      <c r="S302"/>
      <c r="T302"/>
    </row>
    <row r="303" spans="15:20" s="27" customFormat="1" ht="15.75" customHeight="1">
      <c r="O303"/>
      <c r="P303"/>
      <c r="Q303"/>
      <c r="R303"/>
      <c r="S303"/>
      <c r="T303"/>
    </row>
    <row r="304" spans="15:20" s="27" customFormat="1" ht="15.75" customHeight="1">
      <c r="O304"/>
      <c r="P304"/>
      <c r="Q304"/>
      <c r="R304"/>
      <c r="S304"/>
      <c r="T304"/>
    </row>
    <row r="305" spans="15:20" s="27" customFormat="1" ht="15.75" customHeight="1">
      <c r="O305"/>
      <c r="P305"/>
      <c r="Q305"/>
      <c r="R305"/>
      <c r="S305"/>
      <c r="T305"/>
    </row>
    <row r="306" spans="15:20" s="27" customFormat="1" ht="15.75" customHeight="1">
      <c r="O306"/>
      <c r="P306"/>
      <c r="Q306"/>
      <c r="R306"/>
      <c r="S306"/>
      <c r="T306"/>
    </row>
    <row r="307" spans="15:20" s="27" customFormat="1" ht="15.75" customHeight="1">
      <c r="O307"/>
      <c r="P307"/>
      <c r="Q307"/>
      <c r="R307"/>
      <c r="S307"/>
      <c r="T307"/>
    </row>
    <row r="308" spans="15:20" s="27" customFormat="1" ht="15.75" customHeight="1">
      <c r="O308"/>
      <c r="P308"/>
      <c r="Q308"/>
      <c r="R308"/>
      <c r="S308"/>
      <c r="T308"/>
    </row>
    <row r="309" spans="15:20" s="27" customFormat="1" ht="15.75" customHeight="1">
      <c r="O309"/>
      <c r="P309"/>
      <c r="Q309"/>
      <c r="R309"/>
      <c r="S309"/>
      <c r="T309"/>
    </row>
    <row r="310" spans="15:20" s="27" customFormat="1" ht="15.75" customHeight="1">
      <c r="O310"/>
      <c r="P310"/>
      <c r="Q310"/>
      <c r="R310"/>
      <c r="S310"/>
      <c r="T310"/>
    </row>
    <row r="311" spans="15:20" s="27" customFormat="1" ht="15.75" customHeight="1">
      <c r="O311"/>
      <c r="P311"/>
      <c r="Q311"/>
      <c r="R311"/>
      <c r="S311"/>
      <c r="T311"/>
    </row>
    <row r="312" spans="15:20" s="27" customFormat="1" ht="15.75" customHeight="1">
      <c r="O312"/>
      <c r="P312"/>
      <c r="Q312"/>
      <c r="R312"/>
      <c r="S312"/>
      <c r="T312"/>
    </row>
    <row r="313" spans="15:20" s="27" customFormat="1" ht="15.75" customHeight="1">
      <c r="O313"/>
      <c r="P313"/>
      <c r="Q313"/>
      <c r="R313"/>
      <c r="S313"/>
      <c r="T313"/>
    </row>
    <row r="314" spans="15:20" s="27" customFormat="1" ht="15.75" customHeight="1">
      <c r="O314"/>
      <c r="P314"/>
      <c r="Q314"/>
      <c r="R314"/>
      <c r="S314"/>
      <c r="T314"/>
    </row>
    <row r="315" spans="15:20" s="27" customFormat="1" ht="15.75" customHeight="1">
      <c r="O315"/>
      <c r="P315"/>
      <c r="Q315"/>
      <c r="R315"/>
      <c r="S315"/>
      <c r="T315"/>
    </row>
    <row r="316" spans="15:20" s="27" customFormat="1" ht="15.75" customHeight="1">
      <c r="O316"/>
      <c r="P316"/>
      <c r="Q316"/>
      <c r="R316"/>
      <c r="S316"/>
      <c r="T316"/>
    </row>
    <row r="317" spans="15:20" s="27" customFormat="1" ht="15.75" customHeight="1">
      <c r="O317"/>
      <c r="P317"/>
      <c r="Q317"/>
      <c r="R317"/>
      <c r="S317"/>
      <c r="T317"/>
    </row>
    <row r="318" spans="15:20" s="27" customFormat="1" ht="15.75" customHeight="1">
      <c r="O318"/>
      <c r="P318"/>
      <c r="Q318"/>
      <c r="R318"/>
      <c r="S318"/>
      <c r="T318"/>
    </row>
    <row r="319" spans="15:20" s="27" customFormat="1" ht="15.75" customHeight="1">
      <c r="O319"/>
      <c r="P319"/>
      <c r="Q319"/>
      <c r="R319"/>
      <c r="S319"/>
      <c r="T319"/>
    </row>
    <row r="320" spans="15:20" s="27" customFormat="1" ht="15.75" customHeight="1">
      <c r="O320"/>
      <c r="P320"/>
      <c r="Q320"/>
      <c r="R320"/>
      <c r="S320"/>
      <c r="T320"/>
    </row>
    <row r="321" spans="15:20" s="27" customFormat="1" ht="15.75" customHeight="1">
      <c r="O321"/>
      <c r="P321"/>
      <c r="Q321"/>
      <c r="R321"/>
      <c r="S321"/>
      <c r="T321"/>
    </row>
    <row r="322" spans="15:20" s="27" customFormat="1" ht="15.75" customHeight="1">
      <c r="O322"/>
      <c r="P322"/>
      <c r="Q322"/>
      <c r="R322"/>
      <c r="S322"/>
      <c r="T322"/>
    </row>
    <row r="323" spans="15:20" s="27" customFormat="1" ht="15.75" customHeight="1">
      <c r="O323"/>
      <c r="P323"/>
      <c r="Q323"/>
      <c r="R323"/>
      <c r="S323"/>
      <c r="T323"/>
    </row>
    <row r="324" spans="15:20" s="27" customFormat="1" ht="15.75" customHeight="1">
      <c r="O324"/>
      <c r="P324"/>
      <c r="Q324"/>
      <c r="R324"/>
      <c r="S324"/>
      <c r="T324"/>
    </row>
    <row r="325" spans="15:20" s="27" customFormat="1" ht="15.75" customHeight="1">
      <c r="O325"/>
      <c r="P325"/>
      <c r="Q325"/>
      <c r="R325"/>
      <c r="S325"/>
      <c r="T325"/>
    </row>
    <row r="326" spans="15:20" s="27" customFormat="1" ht="15.75" customHeight="1">
      <c r="O326"/>
      <c r="P326"/>
      <c r="Q326"/>
      <c r="R326"/>
      <c r="S326"/>
      <c r="T326"/>
    </row>
    <row r="327" spans="15:20" s="27" customFormat="1" ht="15.75" customHeight="1">
      <c r="O327"/>
      <c r="P327"/>
      <c r="Q327"/>
      <c r="R327"/>
      <c r="S327"/>
      <c r="T327"/>
    </row>
    <row r="328" spans="15:20" s="27" customFormat="1" ht="15.75" customHeight="1">
      <c r="O328"/>
      <c r="P328"/>
      <c r="Q328"/>
      <c r="R328"/>
      <c r="S328"/>
      <c r="T328"/>
    </row>
    <row r="329" spans="15:20" s="27" customFormat="1" ht="15.75" customHeight="1"/>
    <row r="330" spans="15:20" ht="15.75" customHeight="1"/>
    <row r="331" spans="15:20" ht="15.75" customHeight="1"/>
    <row r="332" spans="15:20" ht="15.75" customHeight="1"/>
    <row r="333" spans="15:20" ht="15.75" customHeight="1"/>
    <row r="334" spans="15:20" ht="15.75" customHeight="1"/>
    <row r="335" spans="15:20" ht="15.75" customHeight="1"/>
    <row r="336" spans="15:20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920"/>
  <sheetViews>
    <sheetView view="pageBreakPreview" topLeftCell="AM25" zoomScaleNormal="70" zoomScaleSheetLayoutView="100" workbookViewId="0">
      <selection activeCell="AU57" sqref="AU5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0" bestFit="1" customWidth="1"/>
    <col min="10" max="10" width="14" customWidth="1"/>
    <col min="11" max="11" width="13.855468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40" t="s">
        <v>3</v>
      </c>
      <c r="B4" s="137"/>
      <c r="C4" s="137"/>
      <c r="D4" s="137"/>
      <c r="E4" s="137"/>
      <c r="F4" s="137"/>
      <c r="G4" s="137"/>
      <c r="H4" s="140" t="s">
        <v>3</v>
      </c>
      <c r="I4" s="137"/>
      <c r="J4" s="137"/>
      <c r="K4" s="137"/>
      <c r="L4" s="137"/>
      <c r="M4" s="137"/>
      <c r="N4" s="137"/>
      <c r="O4" s="140" t="s">
        <v>3</v>
      </c>
      <c r="P4" s="137"/>
      <c r="Q4" s="137"/>
      <c r="R4" s="137"/>
      <c r="S4" s="137"/>
      <c r="T4" s="137"/>
      <c r="U4" s="137"/>
      <c r="V4" s="140" t="s">
        <v>3</v>
      </c>
      <c r="W4" s="137"/>
      <c r="X4" s="137"/>
      <c r="Y4" s="137"/>
      <c r="Z4" s="137"/>
      <c r="AA4" s="137"/>
      <c r="AB4" s="137"/>
      <c r="AC4" s="140" t="s">
        <v>3</v>
      </c>
      <c r="AD4" s="137"/>
      <c r="AE4" s="137"/>
      <c r="AF4" s="137"/>
      <c r="AG4" s="137"/>
      <c r="AH4" s="137"/>
      <c r="AI4" s="137"/>
      <c r="AJ4" s="140" t="s">
        <v>3</v>
      </c>
      <c r="AK4" s="137"/>
      <c r="AL4" s="137"/>
      <c r="AM4" s="137"/>
      <c r="AN4" s="137"/>
      <c r="AO4" s="137"/>
      <c r="AP4" s="137"/>
      <c r="AQ4" s="140" t="s">
        <v>3</v>
      </c>
      <c r="AR4" s="137"/>
      <c r="AS4" s="137"/>
      <c r="AT4" s="137"/>
      <c r="AU4" s="137"/>
      <c r="AV4" s="137"/>
      <c r="AW4" s="137"/>
      <c r="AX4" s="140" t="s">
        <v>3</v>
      </c>
      <c r="AY4" s="137"/>
      <c r="AZ4" s="137"/>
      <c r="BA4" s="137"/>
      <c r="BB4" s="137"/>
      <c r="BC4" s="137"/>
      <c r="BD4" s="137"/>
      <c r="BE4" s="140" t="s">
        <v>3</v>
      </c>
      <c r="BF4" s="137"/>
      <c r="BG4" s="137"/>
      <c r="BH4" s="137"/>
      <c r="BI4" s="137"/>
      <c r="BJ4" s="137"/>
      <c r="BK4" s="137"/>
      <c r="BL4" s="140" t="s">
        <v>3</v>
      </c>
      <c r="BM4" s="137"/>
      <c r="BN4" s="137"/>
      <c r="BO4" s="137"/>
      <c r="BP4" s="137"/>
      <c r="BQ4" s="137"/>
      <c r="BR4" s="137"/>
      <c r="BS4" s="140" t="s">
        <v>3</v>
      </c>
      <c r="BT4" s="137"/>
      <c r="BU4" s="137"/>
      <c r="BV4" s="137"/>
      <c r="BW4" s="137"/>
      <c r="BX4" s="137"/>
      <c r="BY4" s="137"/>
      <c r="BZ4" s="140" t="s">
        <v>3</v>
      </c>
      <c r="CA4" s="137"/>
      <c r="CB4" s="137"/>
      <c r="CC4" s="137"/>
      <c r="CD4" s="137"/>
      <c r="CE4" s="137"/>
      <c r="CF4" s="137"/>
    </row>
    <row r="5" spans="1:84">
      <c r="A5" s="140" t="s">
        <v>4</v>
      </c>
      <c r="B5" s="137"/>
      <c r="C5" s="137"/>
      <c r="D5" s="137"/>
      <c r="E5" s="137"/>
      <c r="F5" s="137"/>
      <c r="G5" s="137"/>
      <c r="H5" s="140" t="s">
        <v>4</v>
      </c>
      <c r="I5" s="137"/>
      <c r="J5" s="137"/>
      <c r="K5" s="137"/>
      <c r="L5" s="137"/>
      <c r="M5" s="137"/>
      <c r="N5" s="137"/>
      <c r="O5" s="140" t="s">
        <v>4</v>
      </c>
      <c r="P5" s="137"/>
      <c r="Q5" s="137"/>
      <c r="R5" s="137"/>
      <c r="S5" s="137"/>
      <c r="T5" s="137"/>
      <c r="U5" s="137"/>
      <c r="V5" s="140" t="s">
        <v>4</v>
      </c>
      <c r="W5" s="137"/>
      <c r="X5" s="137"/>
      <c r="Y5" s="137"/>
      <c r="Z5" s="137"/>
      <c r="AA5" s="137"/>
      <c r="AB5" s="137"/>
      <c r="AC5" s="140" t="s">
        <v>4</v>
      </c>
      <c r="AD5" s="137"/>
      <c r="AE5" s="137"/>
      <c r="AF5" s="137"/>
      <c r="AG5" s="137"/>
      <c r="AH5" s="137"/>
      <c r="AI5" s="137"/>
      <c r="AJ5" s="140" t="s">
        <v>4</v>
      </c>
      <c r="AK5" s="137"/>
      <c r="AL5" s="137"/>
      <c r="AM5" s="137"/>
      <c r="AN5" s="137"/>
      <c r="AO5" s="137"/>
      <c r="AP5" s="137"/>
      <c r="AQ5" s="140" t="s">
        <v>4</v>
      </c>
      <c r="AR5" s="137"/>
      <c r="AS5" s="137"/>
      <c r="AT5" s="137"/>
      <c r="AU5" s="137"/>
      <c r="AV5" s="137"/>
      <c r="AW5" s="137"/>
      <c r="AX5" s="140" t="s">
        <v>4</v>
      </c>
      <c r="AY5" s="137"/>
      <c r="AZ5" s="137"/>
      <c r="BA5" s="137"/>
      <c r="BB5" s="137"/>
      <c r="BC5" s="137"/>
      <c r="BD5" s="137"/>
      <c r="BE5" s="140" t="s">
        <v>4</v>
      </c>
      <c r="BF5" s="137"/>
      <c r="BG5" s="137"/>
      <c r="BH5" s="137"/>
      <c r="BI5" s="137"/>
      <c r="BJ5" s="137"/>
      <c r="BK5" s="137"/>
      <c r="BL5" s="140" t="s">
        <v>4</v>
      </c>
      <c r="BM5" s="137"/>
      <c r="BN5" s="137"/>
      <c r="BO5" s="137"/>
      <c r="BP5" s="137"/>
      <c r="BQ5" s="137"/>
      <c r="BR5" s="137"/>
      <c r="BS5" s="140" t="s">
        <v>4</v>
      </c>
      <c r="BT5" s="137"/>
      <c r="BU5" s="137"/>
      <c r="BV5" s="137"/>
      <c r="BW5" s="137"/>
      <c r="BX5" s="137"/>
      <c r="BY5" s="137"/>
      <c r="BZ5" s="140" t="s">
        <v>4</v>
      </c>
      <c r="CA5" s="137"/>
      <c r="CB5" s="137"/>
      <c r="CC5" s="137"/>
      <c r="CD5" s="137"/>
      <c r="CE5" s="137"/>
      <c r="CF5" s="137"/>
    </row>
    <row r="6" spans="1:84">
      <c r="A6" s="140" t="s">
        <v>119</v>
      </c>
      <c r="B6" s="137"/>
      <c r="C6" s="137"/>
      <c r="D6" s="137"/>
      <c r="E6" s="137"/>
      <c r="F6" s="137"/>
      <c r="G6" s="137"/>
      <c r="H6" s="140" t="s">
        <v>119</v>
      </c>
      <c r="I6" s="137"/>
      <c r="J6" s="137"/>
      <c r="K6" s="137"/>
      <c r="L6" s="137"/>
      <c r="M6" s="137"/>
      <c r="N6" s="137"/>
      <c r="O6" s="140" t="s">
        <v>119</v>
      </c>
      <c r="P6" s="137"/>
      <c r="Q6" s="137"/>
      <c r="R6" s="137"/>
      <c r="S6" s="137"/>
      <c r="T6" s="137"/>
      <c r="U6" s="137"/>
      <c r="V6" s="140" t="s">
        <v>119</v>
      </c>
      <c r="W6" s="137"/>
      <c r="X6" s="137"/>
      <c r="Y6" s="137"/>
      <c r="Z6" s="137"/>
      <c r="AA6" s="137"/>
      <c r="AB6" s="137"/>
      <c r="AC6" s="140" t="s">
        <v>119</v>
      </c>
      <c r="AD6" s="137"/>
      <c r="AE6" s="137"/>
      <c r="AF6" s="137"/>
      <c r="AG6" s="137"/>
      <c r="AH6" s="137"/>
      <c r="AI6" s="137"/>
      <c r="AJ6" s="140" t="s">
        <v>119</v>
      </c>
      <c r="AK6" s="137"/>
      <c r="AL6" s="137"/>
      <c r="AM6" s="137"/>
      <c r="AN6" s="137"/>
      <c r="AO6" s="137"/>
      <c r="AP6" s="137"/>
      <c r="AQ6" s="140" t="s">
        <v>119</v>
      </c>
      <c r="AR6" s="137"/>
      <c r="AS6" s="137"/>
      <c r="AT6" s="137"/>
      <c r="AU6" s="137"/>
      <c r="AV6" s="137"/>
      <c r="AW6" s="137"/>
      <c r="AX6" s="140" t="s">
        <v>119</v>
      </c>
      <c r="AY6" s="137"/>
      <c r="AZ6" s="137"/>
      <c r="BA6" s="137"/>
      <c r="BB6" s="137"/>
      <c r="BC6" s="137"/>
      <c r="BD6" s="137"/>
      <c r="BE6" s="140" t="s">
        <v>119</v>
      </c>
      <c r="BF6" s="137"/>
      <c r="BG6" s="137"/>
      <c r="BH6" s="137"/>
      <c r="BI6" s="137"/>
      <c r="BJ6" s="137"/>
      <c r="BK6" s="137"/>
      <c r="BL6" s="140" t="s">
        <v>119</v>
      </c>
      <c r="BM6" s="137"/>
      <c r="BN6" s="137"/>
      <c r="BO6" s="137"/>
      <c r="BP6" s="137"/>
      <c r="BQ6" s="137"/>
      <c r="BR6" s="137"/>
      <c r="BS6" s="140" t="s">
        <v>119</v>
      </c>
      <c r="BT6" s="137"/>
      <c r="BU6" s="137"/>
      <c r="BV6" s="137"/>
      <c r="BW6" s="137"/>
      <c r="BX6" s="137"/>
      <c r="BY6" s="137"/>
      <c r="BZ6" s="140" t="s">
        <v>119</v>
      </c>
      <c r="CA6" s="137"/>
      <c r="CB6" s="137"/>
      <c r="CC6" s="137"/>
      <c r="CD6" s="137"/>
      <c r="CE6" s="137"/>
      <c r="CF6" s="137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38" t="s">
        <v>104</v>
      </c>
      <c r="B8" s="137"/>
      <c r="C8" s="137"/>
      <c r="D8" s="137"/>
      <c r="E8" s="137"/>
      <c r="F8" s="137"/>
      <c r="G8" s="137"/>
      <c r="H8" s="138" t="s">
        <v>104</v>
      </c>
      <c r="I8" s="137"/>
      <c r="J8" s="137"/>
      <c r="K8" s="137"/>
      <c r="L8" s="137"/>
      <c r="M8" s="137"/>
      <c r="N8" s="137"/>
      <c r="O8" s="138" t="s">
        <v>104</v>
      </c>
      <c r="P8" s="137"/>
      <c r="Q8" s="137"/>
      <c r="R8" s="137"/>
      <c r="S8" s="137"/>
      <c r="T8" s="137"/>
      <c r="U8" s="137"/>
      <c r="V8" s="138" t="s">
        <v>104</v>
      </c>
      <c r="W8" s="137"/>
      <c r="X8" s="137"/>
      <c r="Y8" s="137"/>
      <c r="Z8" s="137"/>
      <c r="AA8" s="137"/>
      <c r="AB8" s="137"/>
      <c r="AC8" s="138" t="s">
        <v>104</v>
      </c>
      <c r="AD8" s="137"/>
      <c r="AE8" s="137"/>
      <c r="AF8" s="137"/>
      <c r="AG8" s="137"/>
      <c r="AH8" s="137"/>
      <c r="AI8" s="137"/>
      <c r="AJ8" s="138" t="s">
        <v>104</v>
      </c>
      <c r="AK8" s="137"/>
      <c r="AL8" s="137"/>
      <c r="AM8" s="137"/>
      <c r="AN8" s="137"/>
      <c r="AO8" s="137"/>
      <c r="AP8" s="137"/>
      <c r="AQ8" s="138" t="s">
        <v>104</v>
      </c>
      <c r="AR8" s="137"/>
      <c r="AS8" s="137"/>
      <c r="AT8" s="137"/>
      <c r="AU8" s="137"/>
      <c r="AV8" s="137"/>
      <c r="AW8" s="137"/>
      <c r="AX8" s="138" t="s">
        <v>104</v>
      </c>
      <c r="AY8" s="137"/>
      <c r="AZ8" s="137"/>
      <c r="BA8" s="137"/>
      <c r="BB8" s="137"/>
      <c r="BC8" s="137"/>
      <c r="BD8" s="137"/>
      <c r="BE8" s="138" t="s">
        <v>104</v>
      </c>
      <c r="BF8" s="137"/>
      <c r="BG8" s="137"/>
      <c r="BH8" s="137"/>
      <c r="BI8" s="137"/>
      <c r="BJ8" s="137"/>
      <c r="BK8" s="137"/>
      <c r="BL8" s="138" t="s">
        <v>104</v>
      </c>
      <c r="BM8" s="137"/>
      <c r="BN8" s="137"/>
      <c r="BO8" s="137"/>
      <c r="BP8" s="137"/>
      <c r="BQ8" s="137"/>
      <c r="BR8" s="137"/>
      <c r="BS8" s="138" t="s">
        <v>104</v>
      </c>
      <c r="BT8" s="137"/>
      <c r="BU8" s="137"/>
      <c r="BV8" s="137"/>
      <c r="BW8" s="137"/>
      <c r="BX8" s="137"/>
      <c r="BY8" s="137"/>
      <c r="BZ8" s="138" t="s">
        <v>104</v>
      </c>
      <c r="CA8" s="137"/>
      <c r="CB8" s="137"/>
      <c r="CC8" s="137"/>
      <c r="CD8" s="137"/>
      <c r="CE8" s="137"/>
      <c r="CF8" s="137"/>
    </row>
    <row r="9" spans="1:84">
      <c r="A9" s="136" t="s">
        <v>7</v>
      </c>
      <c r="B9" s="137"/>
      <c r="C9" s="137"/>
      <c r="D9" s="137"/>
      <c r="E9" s="137"/>
      <c r="F9" s="137"/>
      <c r="G9" s="137"/>
      <c r="H9" s="136" t="s">
        <v>7</v>
      </c>
      <c r="I9" s="137"/>
      <c r="J9" s="137"/>
      <c r="K9" s="137"/>
      <c r="L9" s="137"/>
      <c r="M9" s="137"/>
      <c r="N9" s="137"/>
      <c r="O9" s="136" t="s">
        <v>7</v>
      </c>
      <c r="P9" s="137"/>
      <c r="Q9" s="137"/>
      <c r="R9" s="137"/>
      <c r="S9" s="137"/>
      <c r="T9" s="137"/>
      <c r="U9" s="137"/>
      <c r="V9" s="136" t="s">
        <v>7</v>
      </c>
      <c r="W9" s="137"/>
      <c r="X9" s="137"/>
      <c r="Y9" s="137"/>
      <c r="Z9" s="137"/>
      <c r="AA9" s="137"/>
      <c r="AB9" s="137"/>
      <c r="AC9" s="136" t="s">
        <v>7</v>
      </c>
      <c r="AD9" s="137"/>
      <c r="AE9" s="137"/>
      <c r="AF9" s="137"/>
      <c r="AG9" s="137"/>
      <c r="AH9" s="137"/>
      <c r="AI9" s="137"/>
      <c r="AJ9" s="136" t="s">
        <v>7</v>
      </c>
      <c r="AK9" s="137"/>
      <c r="AL9" s="137"/>
      <c r="AM9" s="137"/>
      <c r="AN9" s="137"/>
      <c r="AO9" s="137"/>
      <c r="AP9" s="137"/>
      <c r="AQ9" s="136" t="s">
        <v>7</v>
      </c>
      <c r="AR9" s="137"/>
      <c r="AS9" s="137"/>
      <c r="AT9" s="137"/>
      <c r="AU9" s="137"/>
      <c r="AV9" s="137"/>
      <c r="AW9" s="137"/>
      <c r="AX9" s="136" t="s">
        <v>7</v>
      </c>
      <c r="AY9" s="137"/>
      <c r="AZ9" s="137"/>
      <c r="BA9" s="137"/>
      <c r="BB9" s="137"/>
      <c r="BC9" s="137"/>
      <c r="BD9" s="137"/>
      <c r="BE9" s="136" t="s">
        <v>7</v>
      </c>
      <c r="BF9" s="137"/>
      <c r="BG9" s="137"/>
      <c r="BH9" s="137"/>
      <c r="BI9" s="137"/>
      <c r="BJ9" s="137"/>
      <c r="BK9" s="137"/>
      <c r="BL9" s="136" t="s">
        <v>7</v>
      </c>
      <c r="BM9" s="137"/>
      <c r="BN9" s="137"/>
      <c r="BO9" s="137"/>
      <c r="BP9" s="137"/>
      <c r="BQ9" s="137"/>
      <c r="BR9" s="137"/>
      <c r="BS9" s="136" t="s">
        <v>7</v>
      </c>
      <c r="BT9" s="137"/>
      <c r="BU9" s="137"/>
      <c r="BV9" s="137"/>
      <c r="BW9" s="137"/>
      <c r="BX9" s="137"/>
      <c r="BY9" s="137"/>
      <c r="BZ9" s="136" t="s">
        <v>7</v>
      </c>
      <c r="CA9" s="137"/>
      <c r="CB9" s="137"/>
      <c r="CC9" s="137"/>
      <c r="CD9" s="137"/>
      <c r="CE9" s="137"/>
      <c r="CF9" s="137"/>
    </row>
    <row r="10" spans="1:84">
      <c r="A10" s="136" t="s">
        <v>8</v>
      </c>
      <c r="B10" s="137"/>
      <c r="C10" s="137"/>
      <c r="D10" s="137"/>
      <c r="E10" s="137"/>
      <c r="F10" s="137"/>
      <c r="G10" s="137"/>
      <c r="H10" s="136" t="s">
        <v>8</v>
      </c>
      <c r="I10" s="137"/>
      <c r="J10" s="137"/>
      <c r="K10" s="137"/>
      <c r="L10" s="137"/>
      <c r="M10" s="137"/>
      <c r="N10" s="137"/>
      <c r="O10" s="136" t="s">
        <v>8</v>
      </c>
      <c r="P10" s="137"/>
      <c r="Q10" s="137"/>
      <c r="R10" s="137"/>
      <c r="S10" s="137"/>
      <c r="T10" s="137"/>
      <c r="U10" s="137"/>
      <c r="V10" s="136" t="s">
        <v>8</v>
      </c>
      <c r="W10" s="137"/>
      <c r="X10" s="137"/>
      <c r="Y10" s="137"/>
      <c r="Z10" s="137"/>
      <c r="AA10" s="137"/>
      <c r="AB10" s="137"/>
      <c r="AC10" s="136" t="s">
        <v>8</v>
      </c>
      <c r="AD10" s="137"/>
      <c r="AE10" s="137"/>
      <c r="AF10" s="137"/>
      <c r="AG10" s="137"/>
      <c r="AH10" s="137"/>
      <c r="AI10" s="137"/>
      <c r="AJ10" s="136" t="s">
        <v>8</v>
      </c>
      <c r="AK10" s="137"/>
      <c r="AL10" s="137"/>
      <c r="AM10" s="137"/>
      <c r="AN10" s="137"/>
      <c r="AO10" s="137"/>
      <c r="AP10" s="137"/>
      <c r="AQ10" s="136" t="s">
        <v>8</v>
      </c>
      <c r="AR10" s="137"/>
      <c r="AS10" s="137"/>
      <c r="AT10" s="137"/>
      <c r="AU10" s="137"/>
      <c r="AV10" s="137"/>
      <c r="AW10" s="137"/>
      <c r="AX10" s="136" t="s">
        <v>8</v>
      </c>
      <c r="AY10" s="137"/>
      <c r="AZ10" s="137"/>
      <c r="BA10" s="137"/>
      <c r="BB10" s="137"/>
      <c r="BC10" s="137"/>
      <c r="BD10" s="137"/>
      <c r="BE10" s="136" t="s">
        <v>8</v>
      </c>
      <c r="BF10" s="137"/>
      <c r="BG10" s="137"/>
      <c r="BH10" s="137"/>
      <c r="BI10" s="137"/>
      <c r="BJ10" s="137"/>
      <c r="BK10" s="137"/>
      <c r="BL10" s="136" t="s">
        <v>8</v>
      </c>
      <c r="BM10" s="137"/>
      <c r="BN10" s="137"/>
      <c r="BO10" s="137"/>
      <c r="BP10" s="137"/>
      <c r="BQ10" s="137"/>
      <c r="BR10" s="137"/>
      <c r="BS10" s="136" t="s">
        <v>8</v>
      </c>
      <c r="BT10" s="137"/>
      <c r="BU10" s="137"/>
      <c r="BV10" s="137"/>
      <c r="BW10" s="137"/>
      <c r="BX10" s="137"/>
      <c r="BY10" s="137"/>
      <c r="BZ10" s="136" t="s">
        <v>8</v>
      </c>
      <c r="CA10" s="137"/>
      <c r="CB10" s="137"/>
      <c r="CC10" s="137"/>
      <c r="CD10" s="137"/>
      <c r="CE10" s="137"/>
      <c r="CF10" s="137"/>
    </row>
    <row r="11" spans="1:84">
      <c r="A11" s="136" t="s">
        <v>9</v>
      </c>
      <c r="B11" s="137"/>
      <c r="C11" s="137"/>
      <c r="D11" s="137"/>
      <c r="E11" s="137"/>
      <c r="F11" s="137"/>
      <c r="G11" s="137"/>
      <c r="H11" s="136" t="s">
        <v>9</v>
      </c>
      <c r="I11" s="137"/>
      <c r="J11" s="137"/>
      <c r="K11" s="137"/>
      <c r="L11" s="137"/>
      <c r="M11" s="137"/>
      <c r="N11" s="137"/>
      <c r="O11" s="136" t="s">
        <v>9</v>
      </c>
      <c r="P11" s="137"/>
      <c r="Q11" s="137"/>
      <c r="R11" s="137"/>
      <c r="S11" s="137"/>
      <c r="T11" s="137"/>
      <c r="U11" s="137"/>
      <c r="V11" s="136" t="s">
        <v>9</v>
      </c>
      <c r="W11" s="137"/>
      <c r="X11" s="137"/>
      <c r="Y11" s="137"/>
      <c r="Z11" s="137"/>
      <c r="AA11" s="137"/>
      <c r="AB11" s="137"/>
      <c r="AC11" s="136" t="s">
        <v>9</v>
      </c>
      <c r="AD11" s="137"/>
      <c r="AE11" s="137"/>
      <c r="AF11" s="137"/>
      <c r="AG11" s="137"/>
      <c r="AH11" s="137"/>
      <c r="AI11" s="137"/>
      <c r="AJ11" s="136" t="s">
        <v>9</v>
      </c>
      <c r="AK11" s="137"/>
      <c r="AL11" s="137"/>
      <c r="AM11" s="137"/>
      <c r="AN11" s="137"/>
      <c r="AO11" s="137"/>
      <c r="AP11" s="137"/>
      <c r="AQ11" s="136" t="s">
        <v>9</v>
      </c>
      <c r="AR11" s="137"/>
      <c r="AS11" s="137"/>
      <c r="AT11" s="137"/>
      <c r="AU11" s="137"/>
      <c r="AV11" s="137"/>
      <c r="AW11" s="137"/>
      <c r="AX11" s="136" t="s">
        <v>9</v>
      </c>
      <c r="AY11" s="137"/>
      <c r="AZ11" s="137"/>
      <c r="BA11" s="137"/>
      <c r="BB11" s="137"/>
      <c r="BC11" s="137"/>
      <c r="BD11" s="137"/>
      <c r="BE11" s="136" t="s">
        <v>9</v>
      </c>
      <c r="BF11" s="137"/>
      <c r="BG11" s="137"/>
      <c r="BH11" s="137"/>
      <c r="BI11" s="137"/>
      <c r="BJ11" s="137"/>
      <c r="BK11" s="137"/>
      <c r="BL11" s="136" t="s">
        <v>9</v>
      </c>
      <c r="BM11" s="137"/>
      <c r="BN11" s="137"/>
      <c r="BO11" s="137"/>
      <c r="BP11" s="137"/>
      <c r="BQ11" s="137"/>
      <c r="BR11" s="137"/>
      <c r="BS11" s="136" t="s">
        <v>9</v>
      </c>
      <c r="BT11" s="137"/>
      <c r="BU11" s="137"/>
      <c r="BV11" s="137"/>
      <c r="BW11" s="137"/>
      <c r="BX11" s="137"/>
      <c r="BY11" s="137"/>
      <c r="BZ11" s="136" t="s">
        <v>9</v>
      </c>
      <c r="CA11" s="137"/>
      <c r="CB11" s="137"/>
      <c r="CC11" s="137"/>
      <c r="CD11" s="137"/>
      <c r="CE11" s="137"/>
      <c r="CF11" s="137"/>
    </row>
    <row r="12" spans="1:84">
      <c r="A12" s="136" t="s">
        <v>10</v>
      </c>
      <c r="B12" s="137"/>
      <c r="C12" s="137"/>
      <c r="D12" s="137"/>
      <c r="E12" s="137"/>
      <c r="F12" s="137"/>
      <c r="G12" s="137"/>
      <c r="H12" s="136" t="s">
        <v>10</v>
      </c>
      <c r="I12" s="137"/>
      <c r="J12" s="137"/>
      <c r="K12" s="137"/>
      <c r="L12" s="137"/>
      <c r="M12" s="137"/>
      <c r="N12" s="137"/>
      <c r="O12" s="136" t="s">
        <v>10</v>
      </c>
      <c r="P12" s="137"/>
      <c r="Q12" s="137"/>
      <c r="R12" s="137"/>
      <c r="S12" s="137"/>
      <c r="T12" s="137"/>
      <c r="U12" s="137"/>
      <c r="V12" s="136" t="s">
        <v>10</v>
      </c>
      <c r="W12" s="137"/>
      <c r="X12" s="137"/>
      <c r="Y12" s="137"/>
      <c r="Z12" s="137"/>
      <c r="AA12" s="137"/>
      <c r="AB12" s="137"/>
      <c r="AC12" s="136" t="s">
        <v>10</v>
      </c>
      <c r="AD12" s="137"/>
      <c r="AE12" s="137"/>
      <c r="AF12" s="137"/>
      <c r="AG12" s="137"/>
      <c r="AH12" s="137"/>
      <c r="AI12" s="137"/>
      <c r="AJ12" s="136" t="s">
        <v>10</v>
      </c>
      <c r="AK12" s="137"/>
      <c r="AL12" s="137"/>
      <c r="AM12" s="137"/>
      <c r="AN12" s="137"/>
      <c r="AO12" s="137"/>
      <c r="AP12" s="137"/>
      <c r="AQ12" s="136" t="s">
        <v>10</v>
      </c>
      <c r="AR12" s="137"/>
      <c r="AS12" s="137"/>
      <c r="AT12" s="137"/>
      <c r="AU12" s="137"/>
      <c r="AV12" s="137"/>
      <c r="AW12" s="137"/>
      <c r="AX12" s="136" t="s">
        <v>10</v>
      </c>
      <c r="AY12" s="137"/>
      <c r="AZ12" s="137"/>
      <c r="BA12" s="137"/>
      <c r="BB12" s="137"/>
      <c r="BC12" s="137"/>
      <c r="BD12" s="137"/>
      <c r="BE12" s="136" t="s">
        <v>10</v>
      </c>
      <c r="BF12" s="137"/>
      <c r="BG12" s="137"/>
      <c r="BH12" s="137"/>
      <c r="BI12" s="137"/>
      <c r="BJ12" s="137"/>
      <c r="BK12" s="137"/>
      <c r="BL12" s="136" t="s">
        <v>10</v>
      </c>
      <c r="BM12" s="137"/>
      <c r="BN12" s="137"/>
      <c r="BO12" s="137"/>
      <c r="BP12" s="137"/>
      <c r="BQ12" s="137"/>
      <c r="BR12" s="137"/>
      <c r="BS12" s="136" t="s">
        <v>10</v>
      </c>
      <c r="BT12" s="137"/>
      <c r="BU12" s="137"/>
      <c r="BV12" s="137"/>
      <c r="BW12" s="137"/>
      <c r="BX12" s="137"/>
      <c r="BY12" s="137"/>
      <c r="BZ12" s="136" t="s">
        <v>10</v>
      </c>
      <c r="CA12" s="137"/>
      <c r="CB12" s="137"/>
      <c r="CC12" s="137"/>
      <c r="CD12" s="137"/>
      <c r="CE12" s="137"/>
      <c r="CF12" s="137"/>
    </row>
    <row r="13" spans="1:84">
      <c r="A13" s="136" t="s">
        <v>11</v>
      </c>
      <c r="B13" s="137"/>
      <c r="C13" s="137"/>
      <c r="D13" s="137"/>
      <c r="E13" s="137"/>
      <c r="F13" s="137"/>
      <c r="G13" s="137"/>
      <c r="H13" s="136" t="s">
        <v>11</v>
      </c>
      <c r="I13" s="137"/>
      <c r="J13" s="137"/>
      <c r="K13" s="137"/>
      <c r="L13" s="137"/>
      <c r="M13" s="137"/>
      <c r="N13" s="137"/>
      <c r="O13" s="136" t="s">
        <v>11</v>
      </c>
      <c r="P13" s="137"/>
      <c r="Q13" s="137"/>
      <c r="R13" s="137"/>
      <c r="S13" s="137"/>
      <c r="T13" s="137"/>
      <c r="U13" s="137"/>
      <c r="V13" s="136" t="s">
        <v>11</v>
      </c>
      <c r="W13" s="137"/>
      <c r="X13" s="137"/>
      <c r="Y13" s="137"/>
      <c r="Z13" s="137"/>
      <c r="AA13" s="137"/>
      <c r="AB13" s="137"/>
      <c r="AC13" s="136" t="s">
        <v>11</v>
      </c>
      <c r="AD13" s="137"/>
      <c r="AE13" s="137"/>
      <c r="AF13" s="137"/>
      <c r="AG13" s="137"/>
      <c r="AH13" s="137"/>
      <c r="AI13" s="137"/>
      <c r="AJ13" s="136" t="s">
        <v>11</v>
      </c>
      <c r="AK13" s="137"/>
      <c r="AL13" s="137"/>
      <c r="AM13" s="137"/>
      <c r="AN13" s="137"/>
      <c r="AO13" s="137"/>
      <c r="AP13" s="137"/>
      <c r="AQ13" s="136" t="s">
        <v>11</v>
      </c>
      <c r="AR13" s="137"/>
      <c r="AS13" s="137"/>
      <c r="AT13" s="137"/>
      <c r="AU13" s="137"/>
      <c r="AV13" s="137"/>
      <c r="AW13" s="137"/>
      <c r="AX13" s="136" t="s">
        <v>11</v>
      </c>
      <c r="AY13" s="137"/>
      <c r="AZ13" s="137"/>
      <c r="BA13" s="137"/>
      <c r="BB13" s="137"/>
      <c r="BC13" s="137"/>
      <c r="BD13" s="137"/>
      <c r="BE13" s="136" t="s">
        <v>11</v>
      </c>
      <c r="BF13" s="137"/>
      <c r="BG13" s="137"/>
      <c r="BH13" s="137"/>
      <c r="BI13" s="137"/>
      <c r="BJ13" s="137"/>
      <c r="BK13" s="137"/>
      <c r="BL13" s="136" t="s">
        <v>11</v>
      </c>
      <c r="BM13" s="137"/>
      <c r="BN13" s="137"/>
      <c r="BO13" s="137"/>
      <c r="BP13" s="137"/>
      <c r="BQ13" s="137"/>
      <c r="BR13" s="137"/>
      <c r="BS13" s="136" t="s">
        <v>11</v>
      </c>
      <c r="BT13" s="137"/>
      <c r="BU13" s="137"/>
      <c r="BV13" s="137"/>
      <c r="BW13" s="137"/>
      <c r="BX13" s="137"/>
      <c r="BY13" s="137"/>
      <c r="BZ13" s="136" t="s">
        <v>11</v>
      </c>
      <c r="CA13" s="137"/>
      <c r="CB13" s="137"/>
      <c r="CC13" s="137"/>
      <c r="CD13" s="137"/>
      <c r="CE13" s="137"/>
      <c r="CF13" s="137"/>
    </row>
    <row r="14" spans="1:84" ht="54.75" customHeight="1">
      <c r="A14" s="138" t="s">
        <v>12</v>
      </c>
      <c r="B14" s="137"/>
      <c r="C14" s="137"/>
      <c r="D14" s="137"/>
      <c r="E14" s="139" t="s">
        <v>14</v>
      </c>
      <c r="F14" s="137"/>
      <c r="G14" s="137"/>
      <c r="H14" s="138" t="s">
        <v>12</v>
      </c>
      <c r="I14" s="137"/>
      <c r="J14" s="137"/>
      <c r="K14" s="137"/>
      <c r="L14" s="139" t="s">
        <v>14</v>
      </c>
      <c r="M14" s="137"/>
      <c r="N14" s="137"/>
      <c r="O14" s="138" t="s">
        <v>12</v>
      </c>
      <c r="P14" s="137"/>
      <c r="Q14" s="137"/>
      <c r="R14" s="137"/>
      <c r="S14" s="139" t="s">
        <v>14</v>
      </c>
      <c r="T14" s="137"/>
      <c r="U14" s="137"/>
      <c r="V14" s="138" t="s">
        <v>12</v>
      </c>
      <c r="W14" s="137"/>
      <c r="X14" s="137"/>
      <c r="Y14" s="137"/>
      <c r="Z14" s="139" t="s">
        <v>14</v>
      </c>
      <c r="AA14" s="137"/>
      <c r="AB14" s="137"/>
      <c r="AC14" s="138" t="s">
        <v>12</v>
      </c>
      <c r="AD14" s="137"/>
      <c r="AE14" s="137"/>
      <c r="AF14" s="137"/>
      <c r="AG14" s="139" t="s">
        <v>14</v>
      </c>
      <c r="AH14" s="137"/>
      <c r="AI14" s="137"/>
      <c r="AJ14" s="138" t="s">
        <v>12</v>
      </c>
      <c r="AK14" s="137"/>
      <c r="AL14" s="137"/>
      <c r="AM14" s="137"/>
      <c r="AN14" s="139" t="s">
        <v>14</v>
      </c>
      <c r="AO14" s="137"/>
      <c r="AP14" s="137"/>
      <c r="AQ14" s="138" t="s">
        <v>12</v>
      </c>
      <c r="AR14" s="137"/>
      <c r="AS14" s="137"/>
      <c r="AT14" s="137"/>
      <c r="AU14" s="139" t="s">
        <v>14</v>
      </c>
      <c r="AV14" s="137"/>
      <c r="AW14" s="137"/>
      <c r="AX14" s="138" t="s">
        <v>12</v>
      </c>
      <c r="AY14" s="137"/>
      <c r="AZ14" s="137"/>
      <c r="BA14" s="137"/>
      <c r="BB14" s="139" t="s">
        <v>14</v>
      </c>
      <c r="BC14" s="137"/>
      <c r="BD14" s="137"/>
      <c r="BE14" s="138" t="s">
        <v>12</v>
      </c>
      <c r="BF14" s="137"/>
      <c r="BG14" s="137"/>
      <c r="BH14" s="137"/>
      <c r="BI14" s="139" t="s">
        <v>14</v>
      </c>
      <c r="BJ14" s="137"/>
      <c r="BK14" s="137"/>
      <c r="BL14" s="138" t="s">
        <v>12</v>
      </c>
      <c r="BM14" s="137"/>
      <c r="BN14" s="137"/>
      <c r="BO14" s="137"/>
      <c r="BP14" s="139" t="s">
        <v>14</v>
      </c>
      <c r="BQ14" s="137"/>
      <c r="BR14" s="137"/>
      <c r="BS14" s="138" t="s">
        <v>12</v>
      </c>
      <c r="BT14" s="137"/>
      <c r="BU14" s="137"/>
      <c r="BV14" s="137"/>
      <c r="BW14" s="139" t="s">
        <v>14</v>
      </c>
      <c r="BX14" s="137"/>
      <c r="BY14" s="137"/>
      <c r="BZ14" s="138" t="s">
        <v>12</v>
      </c>
      <c r="CA14" s="137"/>
      <c r="CB14" s="137"/>
      <c r="CC14" s="137"/>
      <c r="CD14" s="139" t="s">
        <v>14</v>
      </c>
      <c r="CE14" s="137"/>
      <c r="CF14" s="137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41" t="s">
        <v>21</v>
      </c>
      <c r="B18" s="137"/>
      <c r="C18" s="137"/>
      <c r="D18" s="137"/>
      <c r="E18" s="137"/>
      <c r="F18" s="137"/>
      <c r="G18" s="6"/>
    </row>
    <row r="19" spans="1:84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U19" s="27"/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B19" s="27"/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I19" s="27"/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7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27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27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7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27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27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27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U20" s="27"/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27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7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27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27"/>
    </row>
    <row r="21" spans="1:84" s="104" customFormat="1" ht="15.75" customHeight="1" thickBot="1">
      <c r="A21" s="100" t="s">
        <v>28</v>
      </c>
      <c r="B21" s="101" t="s">
        <v>29</v>
      </c>
      <c r="C21" s="102">
        <f>C22+C59</f>
        <v>392000</v>
      </c>
      <c r="D21" s="102">
        <f t="shared" ref="D21:E21" si="0">D22+D58</f>
        <v>9670</v>
      </c>
      <c r="E21" s="102">
        <f t="shared" si="0"/>
        <v>0</v>
      </c>
      <c r="F21" s="102">
        <f>C21+D21-E21</f>
        <v>401670</v>
      </c>
      <c r="G21" s="103"/>
      <c r="H21" s="100" t="s">
        <v>28</v>
      </c>
      <c r="I21" s="101" t="s">
        <v>29</v>
      </c>
      <c r="J21" s="102">
        <f>J22+J59</f>
        <v>400788.56</v>
      </c>
      <c r="K21" s="102">
        <f t="shared" ref="K21:L21" si="1">K22+K59</f>
        <v>2392</v>
      </c>
      <c r="L21" s="102">
        <f t="shared" si="1"/>
        <v>57241.08</v>
      </c>
      <c r="M21" s="102">
        <f>J21+K21-L21</f>
        <v>345939.48</v>
      </c>
      <c r="O21" s="100" t="s">
        <v>28</v>
      </c>
      <c r="P21" s="101" t="s">
        <v>29</v>
      </c>
      <c r="Q21" s="102">
        <f>Q22+Q59</f>
        <v>345939.48</v>
      </c>
      <c r="R21" s="102">
        <f t="shared" ref="R21:S21" si="2">R22+R59</f>
        <v>1305</v>
      </c>
      <c r="S21" s="102">
        <f t="shared" si="2"/>
        <v>25733.71</v>
      </c>
      <c r="T21" s="102">
        <f>Q21+R21-S21</f>
        <v>321510.76999999996</v>
      </c>
      <c r="V21" s="100" t="s">
        <v>28</v>
      </c>
      <c r="W21" s="101" t="s">
        <v>29</v>
      </c>
      <c r="X21" s="102">
        <f>X22+X59</f>
        <v>321510.76999999996</v>
      </c>
      <c r="Y21" s="102">
        <f t="shared" ref="Y21:Z21" si="3">Y22+Y59</f>
        <v>0</v>
      </c>
      <c r="Z21" s="102">
        <f t="shared" si="3"/>
        <v>62385.599999999999</v>
      </c>
      <c r="AA21" s="102">
        <f>X21+Y21-Z21</f>
        <v>259125.16999999995</v>
      </c>
      <c r="AC21" s="100" t="s">
        <v>28</v>
      </c>
      <c r="AD21" s="101" t="s">
        <v>29</v>
      </c>
      <c r="AE21" s="102">
        <f>AE22+AE59</f>
        <v>259305.16999999998</v>
      </c>
      <c r="AF21" s="102">
        <f t="shared" ref="AF21:AG21" si="4">AF22+AF59</f>
        <v>0</v>
      </c>
      <c r="AG21" s="102">
        <f t="shared" si="4"/>
        <v>28669.279999999999</v>
      </c>
      <c r="AH21" s="102">
        <f>AE21+AF21-AG21</f>
        <v>230635.88999999998</v>
      </c>
      <c r="AJ21" s="100" t="s">
        <v>28</v>
      </c>
      <c r="AK21" s="101" t="s">
        <v>29</v>
      </c>
      <c r="AL21" s="102">
        <f>AL22+AL59</f>
        <v>230635.89</v>
      </c>
      <c r="AM21" s="102">
        <f t="shared" ref="AM21:AN21" si="5">AM22+AM59</f>
        <v>0</v>
      </c>
      <c r="AN21" s="102">
        <f t="shared" si="5"/>
        <v>8588.36</v>
      </c>
      <c r="AO21" s="102">
        <f>AL21+AM21-AN21</f>
        <v>222047.53000000003</v>
      </c>
      <c r="AQ21" s="100" t="s">
        <v>28</v>
      </c>
      <c r="AR21" s="101" t="s">
        <v>29</v>
      </c>
      <c r="AS21" s="102">
        <f>AS22+AS59</f>
        <v>222047.53</v>
      </c>
      <c r="AT21" s="102">
        <f t="shared" ref="AT21:AU21" si="6">AT22+AT59</f>
        <v>0</v>
      </c>
      <c r="AU21" s="102">
        <f t="shared" si="6"/>
        <v>30717.109999999997</v>
      </c>
      <c r="AV21" s="102">
        <f>AS21+AT21-AU21</f>
        <v>191330.42</v>
      </c>
      <c r="AX21" s="100" t="s">
        <v>28</v>
      </c>
      <c r="AY21" s="101" t="s">
        <v>29</v>
      </c>
      <c r="AZ21" s="102">
        <f>AZ22+AZ59</f>
        <v>191330.42000000004</v>
      </c>
      <c r="BA21" s="102">
        <f t="shared" ref="BA21:BB21" si="7">BA22+BA59</f>
        <v>27114</v>
      </c>
      <c r="BB21" s="102">
        <f t="shared" si="7"/>
        <v>0</v>
      </c>
      <c r="BC21" s="102">
        <f>AZ21+BA21-BB21</f>
        <v>218444.42000000004</v>
      </c>
      <c r="BE21" s="100" t="s">
        <v>28</v>
      </c>
      <c r="BF21" s="101" t="s">
        <v>29</v>
      </c>
      <c r="BG21" s="102">
        <f>BG22+BG59</f>
        <v>218444.42000000004</v>
      </c>
      <c r="BH21" s="102">
        <f t="shared" ref="BH21:BI21" si="8">BH22+BH59</f>
        <v>0</v>
      </c>
      <c r="BI21" s="102">
        <f t="shared" si="8"/>
        <v>0</v>
      </c>
      <c r="BJ21" s="102">
        <f>BG21+BH21-BI21</f>
        <v>218444.42000000004</v>
      </c>
      <c r="BL21" s="100" t="s">
        <v>28</v>
      </c>
      <c r="BM21" s="101" t="s">
        <v>29</v>
      </c>
      <c r="BN21" s="102">
        <f>BN22+BN59</f>
        <v>218444.42000000004</v>
      </c>
      <c r="BO21" s="102">
        <f t="shared" ref="BO21:BP21" si="9">BO22+BO59</f>
        <v>0</v>
      </c>
      <c r="BP21" s="102">
        <f t="shared" si="9"/>
        <v>0</v>
      </c>
      <c r="BQ21" s="102">
        <f>BN21+BO21-BP21</f>
        <v>218444.42000000004</v>
      </c>
      <c r="BS21" s="100" t="s">
        <v>28</v>
      </c>
      <c r="BT21" s="101" t="s">
        <v>29</v>
      </c>
      <c r="BU21" s="102">
        <f>BU22+BU59</f>
        <v>218444.42000000004</v>
      </c>
      <c r="BV21" s="102">
        <f t="shared" ref="BV21:BW21" si="10">BV22+BV59</f>
        <v>0</v>
      </c>
      <c r="BW21" s="102">
        <f t="shared" si="10"/>
        <v>0</v>
      </c>
      <c r="BX21" s="102">
        <f>BU21+BV21-BW21</f>
        <v>218444.42000000004</v>
      </c>
      <c r="BZ21" s="100" t="s">
        <v>28</v>
      </c>
      <c r="CA21" s="101" t="s">
        <v>29</v>
      </c>
      <c r="CB21" s="102">
        <f>CB22+CB59</f>
        <v>218444.42000000004</v>
      </c>
      <c r="CC21" s="102">
        <f t="shared" ref="CC21:CD21" si="11">CC22+CC59</f>
        <v>0</v>
      </c>
      <c r="CD21" s="102">
        <f t="shared" si="11"/>
        <v>0</v>
      </c>
      <c r="CE21" s="102">
        <f>CB21+CC21-CD21</f>
        <v>218444.42000000004</v>
      </c>
    </row>
    <row r="22" spans="1:84" s="96" customFormat="1" ht="36" customHeight="1" thickBot="1">
      <c r="A22" s="92" t="s">
        <v>121</v>
      </c>
      <c r="B22" s="93">
        <v>2000</v>
      </c>
      <c r="C22" s="94">
        <f>C23+C57</f>
        <v>392000</v>
      </c>
      <c r="D22" s="94">
        <f t="shared" ref="D22:E22" si="12">D23+D56</f>
        <v>9670</v>
      </c>
      <c r="E22" s="94">
        <f t="shared" si="12"/>
        <v>0</v>
      </c>
      <c r="F22" s="95">
        <f t="shared" ref="F22:F24" si="13">C22+D22-E22</f>
        <v>401670</v>
      </c>
      <c r="H22" s="92" t="s">
        <v>121</v>
      </c>
      <c r="I22" s="93">
        <v>2000</v>
      </c>
      <c r="J22" s="94">
        <f>J23+J57</f>
        <v>400788.56</v>
      </c>
      <c r="K22" s="94">
        <f t="shared" ref="K22:L22" si="14">K23+K57</f>
        <v>2392</v>
      </c>
      <c r="L22" s="94">
        <f t="shared" si="14"/>
        <v>57241.08</v>
      </c>
      <c r="M22" s="95">
        <f t="shared" ref="M22:M24" si="15">J22+K22-L22</f>
        <v>345939.48</v>
      </c>
      <c r="O22" s="92" t="s">
        <v>121</v>
      </c>
      <c r="P22" s="93">
        <v>2000</v>
      </c>
      <c r="Q22" s="94">
        <f>Q23+Q57</f>
        <v>345939.48</v>
      </c>
      <c r="R22" s="94">
        <f t="shared" ref="R22:S22" si="16">R23+R57</f>
        <v>1305</v>
      </c>
      <c r="S22" s="94">
        <f t="shared" si="16"/>
        <v>25733.71</v>
      </c>
      <c r="T22" s="95">
        <f t="shared" ref="T22:T24" si="17">Q22+R22-S22</f>
        <v>321510.76999999996</v>
      </c>
      <c r="V22" s="92" t="s">
        <v>121</v>
      </c>
      <c r="W22" s="93">
        <v>2000</v>
      </c>
      <c r="X22" s="94">
        <f>X23+X57</f>
        <v>321510.76999999996</v>
      </c>
      <c r="Y22" s="94">
        <f t="shared" ref="Y22:Z22" si="18">Y23+Y57</f>
        <v>0</v>
      </c>
      <c r="Z22" s="94">
        <f t="shared" si="18"/>
        <v>62385.599999999999</v>
      </c>
      <c r="AA22" s="95">
        <f t="shared" ref="AA22:AA24" si="19">X22+Y22-Z22</f>
        <v>259125.16999999995</v>
      </c>
      <c r="AC22" s="92" t="s">
        <v>121</v>
      </c>
      <c r="AD22" s="93">
        <v>2000</v>
      </c>
      <c r="AE22" s="94">
        <f>AE23+AE57</f>
        <v>259305.16999999998</v>
      </c>
      <c r="AF22" s="94">
        <f t="shared" ref="AF22:AG22" si="20">AF23+AF57</f>
        <v>0</v>
      </c>
      <c r="AG22" s="94">
        <f t="shared" si="20"/>
        <v>28669.279999999999</v>
      </c>
      <c r="AH22" s="95">
        <f t="shared" ref="AH22:AH24" si="21">AE22+AF22-AG22</f>
        <v>230635.88999999998</v>
      </c>
      <c r="AJ22" s="92" t="s">
        <v>121</v>
      </c>
      <c r="AK22" s="93">
        <v>2000</v>
      </c>
      <c r="AL22" s="94">
        <f>AL23+AL57</f>
        <v>230635.89</v>
      </c>
      <c r="AM22" s="94">
        <f t="shared" ref="AM22:AN22" si="22">AM23+AM57</f>
        <v>0</v>
      </c>
      <c r="AN22" s="94">
        <f t="shared" si="22"/>
        <v>8588.36</v>
      </c>
      <c r="AO22" s="95">
        <f t="shared" ref="AO22:AO24" si="23">AL22+AM22-AN22</f>
        <v>222047.53000000003</v>
      </c>
      <c r="AQ22" s="92" t="s">
        <v>121</v>
      </c>
      <c r="AR22" s="93">
        <v>2000</v>
      </c>
      <c r="AS22" s="94">
        <f>AS23+AS57</f>
        <v>222047.53</v>
      </c>
      <c r="AT22" s="94">
        <f t="shared" ref="AT22:AU22" si="24">AT23+AT57</f>
        <v>0</v>
      </c>
      <c r="AU22" s="94">
        <f t="shared" si="24"/>
        <v>30717.109999999997</v>
      </c>
      <c r="AV22" s="95">
        <f t="shared" ref="AV22:AV24" si="25">AS22+AT22-AU22</f>
        <v>191330.42</v>
      </c>
      <c r="AX22" s="92" t="s">
        <v>121</v>
      </c>
      <c r="AY22" s="93">
        <v>2000</v>
      </c>
      <c r="AZ22" s="94">
        <f>AZ23+AZ57</f>
        <v>191330.42000000004</v>
      </c>
      <c r="BA22" s="94">
        <f t="shared" ref="BA22:BB22" si="26">BA23+BA57</f>
        <v>0</v>
      </c>
      <c r="BB22" s="94">
        <f t="shared" si="26"/>
        <v>0</v>
      </c>
      <c r="BC22" s="95">
        <f t="shared" ref="BC22:BC24" si="27">AZ22+BA22-BB22</f>
        <v>191330.42000000004</v>
      </c>
      <c r="BE22" s="92" t="s">
        <v>121</v>
      </c>
      <c r="BF22" s="93">
        <v>2000</v>
      </c>
      <c r="BG22" s="94">
        <f>BG23+BG57</f>
        <v>191330.42000000004</v>
      </c>
      <c r="BH22" s="94">
        <f t="shared" ref="BH22:BI22" si="28">BH23+BH57</f>
        <v>0</v>
      </c>
      <c r="BI22" s="94">
        <f t="shared" si="28"/>
        <v>0</v>
      </c>
      <c r="BJ22" s="95">
        <f t="shared" ref="BJ22:BJ24" si="29">BG22+BH22-BI22</f>
        <v>191330.42000000004</v>
      </c>
      <c r="BL22" s="92" t="s">
        <v>121</v>
      </c>
      <c r="BM22" s="93">
        <v>2000</v>
      </c>
      <c r="BN22" s="94">
        <f>BN23+BN57</f>
        <v>191330.42000000004</v>
      </c>
      <c r="BO22" s="94">
        <f t="shared" ref="BO22:BP22" si="30">BO23+BO57</f>
        <v>0</v>
      </c>
      <c r="BP22" s="94">
        <f t="shared" si="30"/>
        <v>0</v>
      </c>
      <c r="BQ22" s="95">
        <f t="shared" ref="BQ22:BQ24" si="31">BN22+BO22-BP22</f>
        <v>191330.42000000004</v>
      </c>
      <c r="BS22" s="92" t="s">
        <v>121</v>
      </c>
      <c r="BT22" s="93">
        <v>2000</v>
      </c>
      <c r="BU22" s="94">
        <f>BU23+BU57</f>
        <v>191330.42000000004</v>
      </c>
      <c r="BV22" s="94">
        <f t="shared" ref="BV22:BW22" si="32">BV23+BV57</f>
        <v>0</v>
      </c>
      <c r="BW22" s="94">
        <f t="shared" si="32"/>
        <v>0</v>
      </c>
      <c r="BX22" s="95">
        <f t="shared" ref="BX22:BX24" si="33">BU22+BV22-BW22</f>
        <v>191330.42000000004</v>
      </c>
      <c r="BZ22" s="92" t="s">
        <v>121</v>
      </c>
      <c r="CA22" s="93">
        <v>2000</v>
      </c>
      <c r="CB22" s="94">
        <f>CB23+CB57</f>
        <v>191330.42000000004</v>
      </c>
      <c r="CC22" s="94">
        <f t="shared" ref="CC22:CD22" si="34">CC23+CC57</f>
        <v>0</v>
      </c>
      <c r="CD22" s="94">
        <f t="shared" si="34"/>
        <v>0</v>
      </c>
      <c r="CE22" s="95">
        <f t="shared" ref="CE22:CE24" si="35">CB22+CC22-CD22</f>
        <v>191330.42000000004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C24+C31+C32+C51</f>
        <v>391406</v>
      </c>
      <c r="D23" s="107">
        <f t="shared" ref="D23:E23" si="36">D24+D31+D32+D50</f>
        <v>9670</v>
      </c>
      <c r="E23" s="107">
        <f t="shared" si="36"/>
        <v>0</v>
      </c>
      <c r="F23" s="107">
        <f t="shared" si="13"/>
        <v>401076</v>
      </c>
      <c r="H23" s="105" t="s">
        <v>30</v>
      </c>
      <c r="I23" s="106">
        <v>2200</v>
      </c>
      <c r="J23" s="107">
        <f>J24+J31+J32+J51</f>
        <v>400194.56</v>
      </c>
      <c r="K23" s="107">
        <f t="shared" ref="K23:L23" si="37">K24+K31+K32+K51</f>
        <v>2392</v>
      </c>
      <c r="L23" s="107">
        <f t="shared" si="37"/>
        <v>57241.08</v>
      </c>
      <c r="M23" s="107">
        <f t="shared" si="15"/>
        <v>345345.48</v>
      </c>
      <c r="O23" s="105" t="s">
        <v>30</v>
      </c>
      <c r="P23" s="106">
        <v>2200</v>
      </c>
      <c r="Q23" s="107">
        <f>Q24+Q31+Q32+Q51</f>
        <v>345345.48</v>
      </c>
      <c r="R23" s="107">
        <f t="shared" ref="R23:S23" si="38">R24+R31+R32+R51</f>
        <v>1305</v>
      </c>
      <c r="S23" s="107">
        <f t="shared" si="38"/>
        <v>25733.71</v>
      </c>
      <c r="T23" s="107">
        <f t="shared" si="17"/>
        <v>320916.76999999996</v>
      </c>
      <c r="V23" s="105" t="s">
        <v>30</v>
      </c>
      <c r="W23" s="106">
        <v>2200</v>
      </c>
      <c r="X23" s="107">
        <f>X24+X31+X32+X51</f>
        <v>320916.76999999996</v>
      </c>
      <c r="Y23" s="107">
        <f t="shared" ref="Y23:Z23" si="39">Y24+Y31+Y32+Y51</f>
        <v>0</v>
      </c>
      <c r="Z23" s="107">
        <f t="shared" si="39"/>
        <v>62385.599999999999</v>
      </c>
      <c r="AA23" s="107">
        <f t="shared" si="19"/>
        <v>258531.16999999995</v>
      </c>
      <c r="AC23" s="105" t="s">
        <v>30</v>
      </c>
      <c r="AD23" s="106">
        <v>2200</v>
      </c>
      <c r="AE23" s="107">
        <f>AE24+AE31+AE32+AE51</f>
        <v>258711.16999999998</v>
      </c>
      <c r="AF23" s="107">
        <f t="shared" ref="AF23:AG23" si="40">AF24+AF31+AF32+AF51</f>
        <v>0</v>
      </c>
      <c r="AG23" s="107">
        <f t="shared" si="40"/>
        <v>28669.279999999999</v>
      </c>
      <c r="AH23" s="107">
        <f t="shared" si="21"/>
        <v>230041.88999999998</v>
      </c>
      <c r="AJ23" s="105" t="s">
        <v>30</v>
      </c>
      <c r="AK23" s="106">
        <v>2200</v>
      </c>
      <c r="AL23" s="107">
        <f>AL24+AL31+AL32+AL51</f>
        <v>230041.89</v>
      </c>
      <c r="AM23" s="107">
        <f t="shared" ref="AM23:AN23" si="41">AM24+AM31+AM32+AM51</f>
        <v>0</v>
      </c>
      <c r="AN23" s="107">
        <f t="shared" si="41"/>
        <v>8588.36</v>
      </c>
      <c r="AO23" s="107">
        <f t="shared" si="23"/>
        <v>221453.53000000003</v>
      </c>
      <c r="AQ23" s="105" t="s">
        <v>30</v>
      </c>
      <c r="AR23" s="106">
        <v>2200</v>
      </c>
      <c r="AS23" s="107">
        <f>AS24+AS31+AS32+AS51</f>
        <v>221453.53</v>
      </c>
      <c r="AT23" s="107">
        <f t="shared" ref="AT23:AU23" si="42">AT24+AT31+AT32+AT51</f>
        <v>0</v>
      </c>
      <c r="AU23" s="107">
        <f t="shared" si="42"/>
        <v>30717.109999999997</v>
      </c>
      <c r="AV23" s="107">
        <f t="shared" si="25"/>
        <v>190736.42</v>
      </c>
      <c r="AX23" s="105" t="s">
        <v>30</v>
      </c>
      <c r="AY23" s="106">
        <v>2200</v>
      </c>
      <c r="AZ23" s="107">
        <f>AZ24+AZ31+AZ32+AZ51</f>
        <v>190736.42000000004</v>
      </c>
      <c r="BA23" s="107">
        <f t="shared" ref="BA23:BB23" si="43">BA24+BA31+BA32+BA51</f>
        <v>0</v>
      </c>
      <c r="BB23" s="107">
        <f t="shared" si="43"/>
        <v>0</v>
      </c>
      <c r="BC23" s="107">
        <f t="shared" si="27"/>
        <v>190736.42000000004</v>
      </c>
      <c r="BE23" s="105" t="s">
        <v>30</v>
      </c>
      <c r="BF23" s="106">
        <v>2200</v>
      </c>
      <c r="BG23" s="107">
        <f>BG24+BG31+BG32+BG51</f>
        <v>190736.42000000004</v>
      </c>
      <c r="BH23" s="107">
        <f t="shared" ref="BH23:BI23" si="44">BH24+BH31+BH32+BH51</f>
        <v>0</v>
      </c>
      <c r="BI23" s="107">
        <f t="shared" si="44"/>
        <v>0</v>
      </c>
      <c r="BJ23" s="107">
        <f t="shared" si="29"/>
        <v>190736.42000000004</v>
      </c>
      <c r="BL23" s="105" t="s">
        <v>30</v>
      </c>
      <c r="BM23" s="106">
        <v>2200</v>
      </c>
      <c r="BN23" s="107">
        <f>BN24+BN31+BN32+BN51</f>
        <v>190736.42000000004</v>
      </c>
      <c r="BO23" s="107">
        <f t="shared" ref="BO23:BP23" si="45">BO24+BO31+BO32+BO51</f>
        <v>0</v>
      </c>
      <c r="BP23" s="107">
        <f t="shared" si="45"/>
        <v>0</v>
      </c>
      <c r="BQ23" s="107">
        <f t="shared" si="31"/>
        <v>190736.42000000004</v>
      </c>
      <c r="BS23" s="105" t="s">
        <v>30</v>
      </c>
      <c r="BT23" s="106">
        <v>2200</v>
      </c>
      <c r="BU23" s="107">
        <f>BU24+BU31+BU32+BU51</f>
        <v>190736.42000000004</v>
      </c>
      <c r="BV23" s="107">
        <f t="shared" ref="BV23:BW23" si="46">BV24+BV31+BV32+BV51</f>
        <v>0</v>
      </c>
      <c r="BW23" s="107">
        <f t="shared" si="46"/>
        <v>0</v>
      </c>
      <c r="BX23" s="107">
        <f t="shared" si="33"/>
        <v>190736.42000000004</v>
      </c>
      <c r="BZ23" s="105" t="s">
        <v>30</v>
      </c>
      <c r="CA23" s="106">
        <v>2200</v>
      </c>
      <c r="CB23" s="107">
        <f>CB24+CB31+CB32+CB51</f>
        <v>190736.42000000004</v>
      </c>
      <c r="CC23" s="107">
        <f t="shared" ref="CC23:CD23" si="47">CC24+CC31+CC32+CC51</f>
        <v>0</v>
      </c>
      <c r="CD23" s="107">
        <f t="shared" si="47"/>
        <v>0</v>
      </c>
      <c r="CE23" s="107">
        <f t="shared" si="35"/>
        <v>190736.42000000004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1750</v>
      </c>
      <c r="D24" s="43">
        <f t="shared" ref="D24:E24" si="48">SUM(D25:D31)</f>
        <v>9670</v>
      </c>
      <c r="E24" s="43">
        <f t="shared" si="48"/>
        <v>0</v>
      </c>
      <c r="F24" s="47">
        <f t="shared" si="13"/>
        <v>11420</v>
      </c>
      <c r="H24" s="37" t="s">
        <v>31</v>
      </c>
      <c r="I24" s="42">
        <v>2210</v>
      </c>
      <c r="J24" s="43">
        <f>SUM(J25:J31)</f>
        <v>11420</v>
      </c>
      <c r="K24" s="43">
        <f t="shared" ref="K24:L24" si="49">SUM(K25:K31)</f>
        <v>0</v>
      </c>
      <c r="L24" s="123">
        <f t="shared" si="49"/>
        <v>250</v>
      </c>
      <c r="M24" s="47">
        <f t="shared" si="15"/>
        <v>11170</v>
      </c>
      <c r="O24" s="37" t="s">
        <v>31</v>
      </c>
      <c r="P24" s="42">
        <v>2210</v>
      </c>
      <c r="Q24" s="43">
        <f>SUM(Q25:Q31)</f>
        <v>11170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11170</v>
      </c>
      <c r="V24" s="37" t="s">
        <v>31</v>
      </c>
      <c r="W24" s="42">
        <v>2210</v>
      </c>
      <c r="X24" s="43">
        <f>SUM(X25:X31)</f>
        <v>11170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11170</v>
      </c>
      <c r="AC24" s="37" t="s">
        <v>31</v>
      </c>
      <c r="AD24" s="42">
        <v>2210</v>
      </c>
      <c r="AE24" s="43">
        <f>SUM(AE25:AE31)</f>
        <v>11170</v>
      </c>
      <c r="AF24" s="43">
        <f t="shared" ref="AF24:AG24" si="52">SUM(AF25:AF31)</f>
        <v>0</v>
      </c>
      <c r="AG24" s="43">
        <f t="shared" si="52"/>
        <v>1215</v>
      </c>
      <c r="AH24" s="47">
        <f t="shared" si="21"/>
        <v>9955</v>
      </c>
      <c r="AJ24" s="37" t="s">
        <v>31</v>
      </c>
      <c r="AK24" s="42">
        <v>2210</v>
      </c>
      <c r="AL24" s="43">
        <f>SUM(AL25:AL31)</f>
        <v>9955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9955</v>
      </c>
      <c r="AQ24" s="37" t="s">
        <v>31</v>
      </c>
      <c r="AR24" s="42">
        <v>2210</v>
      </c>
      <c r="AS24" s="43">
        <f>SUM(AS25:AS31)</f>
        <v>9955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9955</v>
      </c>
      <c r="AX24" s="37" t="s">
        <v>31</v>
      </c>
      <c r="AY24" s="42">
        <v>2210</v>
      </c>
      <c r="AZ24" s="43">
        <f>SUM(AZ25:AZ31)</f>
        <v>9955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9955</v>
      </c>
      <c r="BE24" s="37" t="s">
        <v>31</v>
      </c>
      <c r="BF24" s="42">
        <v>2210</v>
      </c>
      <c r="BG24" s="43">
        <f>SUM(BG25:BG31)</f>
        <v>9955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9955</v>
      </c>
      <c r="BL24" s="37" t="s">
        <v>31</v>
      </c>
      <c r="BM24" s="42">
        <v>2210</v>
      </c>
      <c r="BN24" s="43">
        <f>SUM(BN25:BN31)</f>
        <v>9955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9955</v>
      </c>
      <c r="BS24" s="37" t="s">
        <v>31</v>
      </c>
      <c r="BT24" s="42">
        <v>2210</v>
      </c>
      <c r="BU24" s="43">
        <f>SUM(BU25:BU31)</f>
        <v>9955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9955</v>
      </c>
      <c r="BZ24" s="37" t="s">
        <v>31</v>
      </c>
      <c r="CA24" s="42">
        <v>2210</v>
      </c>
      <c r="CB24" s="43">
        <f>SUM(CB25:CB31)</f>
        <v>9955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9955</v>
      </c>
    </row>
    <row r="25" spans="1:84" s="32" customFormat="1" ht="15.75" customHeight="1" thickBot="1">
      <c r="A25" s="40" t="s">
        <v>122</v>
      </c>
      <c r="B25" s="44">
        <v>2210</v>
      </c>
      <c r="C25" s="38">
        <v>1215</v>
      </c>
      <c r="D25" s="39"/>
      <c r="E25" s="39"/>
      <c r="F25" s="33">
        <f>C25+D25-E25</f>
        <v>1215</v>
      </c>
      <c r="H25" s="40" t="s">
        <v>122</v>
      </c>
      <c r="I25" s="44">
        <v>2210</v>
      </c>
      <c r="J25" s="50">
        <f t="shared" ref="J25:J66" si="60">F25</f>
        <v>1215</v>
      </c>
      <c r="K25" s="39"/>
      <c r="L25" s="122"/>
      <c r="M25" s="33">
        <f>J25+K25-L25</f>
        <v>1215</v>
      </c>
      <c r="O25" s="40" t="s">
        <v>122</v>
      </c>
      <c r="P25" s="44">
        <v>2210</v>
      </c>
      <c r="Q25" s="50">
        <f t="shared" ref="Q25:Q66" si="61">M25</f>
        <v>1215</v>
      </c>
      <c r="R25" s="39"/>
      <c r="S25" s="122"/>
      <c r="T25" s="33">
        <f>Q25+R25-S25</f>
        <v>1215</v>
      </c>
      <c r="V25" s="40" t="s">
        <v>122</v>
      </c>
      <c r="W25" s="44">
        <v>2210</v>
      </c>
      <c r="X25" s="50">
        <f t="shared" ref="X25:X66" si="62">T25</f>
        <v>1215</v>
      </c>
      <c r="Y25" s="39"/>
      <c r="Z25" s="39"/>
      <c r="AA25" s="33">
        <f>X25+Y25-Z25</f>
        <v>1215</v>
      </c>
      <c r="AC25" s="40" t="s">
        <v>122</v>
      </c>
      <c r="AD25" s="44">
        <v>2210</v>
      </c>
      <c r="AE25" s="50">
        <f t="shared" ref="AE25:AE66" si="63">AA25</f>
        <v>1215</v>
      </c>
      <c r="AF25" s="39"/>
      <c r="AG25" s="39">
        <v>1215</v>
      </c>
      <c r="AH25" s="33">
        <f>AE25+AF25-AG25</f>
        <v>0</v>
      </c>
      <c r="AJ25" s="40" t="s">
        <v>122</v>
      </c>
      <c r="AK25" s="44">
        <v>2210</v>
      </c>
      <c r="AL25" s="50">
        <f t="shared" ref="AL25:AL66" si="64">AH25</f>
        <v>0</v>
      </c>
      <c r="AM25" s="39"/>
      <c r="AN25" s="39"/>
      <c r="AO25" s="33">
        <f>AL25+AM25-AN25</f>
        <v>0</v>
      </c>
      <c r="AQ25" s="40" t="s">
        <v>122</v>
      </c>
      <c r="AR25" s="44">
        <v>2210</v>
      </c>
      <c r="AS25" s="50">
        <f t="shared" ref="AS25:AS66" si="65">AO25</f>
        <v>0</v>
      </c>
      <c r="AT25" s="39"/>
      <c r="AU25" s="122"/>
      <c r="AV25" s="33">
        <f>AS25+AT25-AU25</f>
        <v>0</v>
      </c>
      <c r="AX25" s="40" t="s">
        <v>122</v>
      </c>
      <c r="AY25" s="44">
        <v>2210</v>
      </c>
      <c r="AZ25" s="50">
        <f t="shared" ref="AZ25:AZ66" si="66">AV25</f>
        <v>0</v>
      </c>
      <c r="BA25" s="39"/>
      <c r="BB25" s="39"/>
      <c r="BC25" s="33">
        <f>AZ25+BA25-BB25</f>
        <v>0</v>
      </c>
      <c r="BE25" s="40" t="s">
        <v>122</v>
      </c>
      <c r="BF25" s="44">
        <v>2210</v>
      </c>
      <c r="BG25" s="50">
        <f t="shared" ref="BG25:BG66" si="67">BC25</f>
        <v>0</v>
      </c>
      <c r="BH25" s="39"/>
      <c r="BI25" s="39"/>
      <c r="BJ25" s="33">
        <f>BG25+BH25-BI25</f>
        <v>0</v>
      </c>
      <c r="BL25" s="40" t="s">
        <v>122</v>
      </c>
      <c r="BM25" s="44">
        <v>2210</v>
      </c>
      <c r="BN25" s="50">
        <f t="shared" ref="BN25:BN66" si="68">BJ25</f>
        <v>0</v>
      </c>
      <c r="BO25" s="39"/>
      <c r="BP25" s="39"/>
      <c r="BQ25" s="33">
        <f>BN25+BO25-BP25</f>
        <v>0</v>
      </c>
      <c r="BS25" s="40" t="s">
        <v>122</v>
      </c>
      <c r="BT25" s="44">
        <v>2210</v>
      </c>
      <c r="BU25" s="50">
        <f t="shared" ref="BU25:BU66" si="69">BQ25</f>
        <v>0</v>
      </c>
      <c r="BV25" s="39"/>
      <c r="BW25" s="39"/>
      <c r="BX25" s="33">
        <f>BU25+BV25-BW25</f>
        <v>0</v>
      </c>
      <c r="BZ25" s="40" t="s">
        <v>122</v>
      </c>
      <c r="CA25" s="44">
        <v>2210</v>
      </c>
      <c r="CB25" s="50">
        <f t="shared" ref="CB25:CB66" si="70">BX25</f>
        <v>0</v>
      </c>
      <c r="CC25" s="39"/>
      <c r="CD25" s="39"/>
      <c r="CE25" s="33">
        <f>CB25+CC25-CD25</f>
        <v>0</v>
      </c>
    </row>
    <row r="26" spans="1:84" s="32" customFormat="1" ht="15.75" customHeight="1" thickBot="1">
      <c r="A26" s="40" t="s">
        <v>123</v>
      </c>
      <c r="B26" s="44">
        <v>2210</v>
      </c>
      <c r="C26" s="38">
        <v>285</v>
      </c>
      <c r="D26" s="39"/>
      <c r="E26" s="39"/>
      <c r="F26" s="33">
        <f t="shared" ref="F26:F32" si="71">C26+D26-E26</f>
        <v>285</v>
      </c>
      <c r="H26" s="40" t="s">
        <v>123</v>
      </c>
      <c r="I26" s="44">
        <v>2210</v>
      </c>
      <c r="J26" s="50">
        <f t="shared" si="60"/>
        <v>285</v>
      </c>
      <c r="K26" s="39"/>
      <c r="L26" s="122"/>
      <c r="M26" s="33">
        <f t="shared" ref="M26:M32" si="72">J26+K26-L26</f>
        <v>285</v>
      </c>
      <c r="O26" s="40" t="s">
        <v>123</v>
      </c>
      <c r="P26" s="44">
        <v>2210</v>
      </c>
      <c r="Q26" s="50">
        <f t="shared" si="61"/>
        <v>285</v>
      </c>
      <c r="R26" s="39"/>
      <c r="S26" s="122"/>
      <c r="T26" s="33">
        <f t="shared" ref="T26:T32" si="73">Q26+R26-S26</f>
        <v>285</v>
      </c>
      <c r="V26" s="40" t="s">
        <v>123</v>
      </c>
      <c r="W26" s="44">
        <v>2210</v>
      </c>
      <c r="X26" s="50">
        <f t="shared" si="62"/>
        <v>285</v>
      </c>
      <c r="Y26" s="39"/>
      <c r="Z26" s="39"/>
      <c r="AA26" s="33">
        <f t="shared" ref="AA26:AA32" si="74">X26+Y26-Z26</f>
        <v>285</v>
      </c>
      <c r="AC26" s="40" t="s">
        <v>123</v>
      </c>
      <c r="AD26" s="44">
        <v>2210</v>
      </c>
      <c r="AE26" s="50">
        <f t="shared" si="63"/>
        <v>285</v>
      </c>
      <c r="AF26" s="39"/>
      <c r="AG26" s="39"/>
      <c r="AH26" s="33">
        <f t="shared" ref="AH26:AH32" si="75">AE26+AF26-AG26</f>
        <v>285</v>
      </c>
      <c r="AJ26" s="40" t="s">
        <v>123</v>
      </c>
      <c r="AK26" s="44">
        <v>2210</v>
      </c>
      <c r="AL26" s="50">
        <f t="shared" si="64"/>
        <v>285</v>
      </c>
      <c r="AM26" s="39"/>
      <c r="AN26" s="39"/>
      <c r="AO26" s="33">
        <f t="shared" ref="AO26:AO32" si="76">AL26+AM26-AN26</f>
        <v>285</v>
      </c>
      <c r="AQ26" s="40" t="s">
        <v>123</v>
      </c>
      <c r="AR26" s="44">
        <v>2210</v>
      </c>
      <c r="AS26" s="50">
        <f t="shared" si="65"/>
        <v>285</v>
      </c>
      <c r="AT26" s="39"/>
      <c r="AU26" s="122"/>
      <c r="AV26" s="33">
        <f t="shared" ref="AV26:AV32" si="77">AS26+AT26-AU26</f>
        <v>285</v>
      </c>
      <c r="AX26" s="40" t="s">
        <v>123</v>
      </c>
      <c r="AY26" s="44">
        <v>2210</v>
      </c>
      <c r="AZ26" s="50">
        <f t="shared" si="66"/>
        <v>285</v>
      </c>
      <c r="BA26" s="39"/>
      <c r="BB26" s="39"/>
      <c r="BC26" s="33">
        <f t="shared" ref="BC26:BC32" si="78">AZ26+BA26-BB26</f>
        <v>285</v>
      </c>
      <c r="BE26" s="40" t="s">
        <v>123</v>
      </c>
      <c r="BF26" s="44">
        <v>2210</v>
      </c>
      <c r="BG26" s="50">
        <f t="shared" si="67"/>
        <v>285</v>
      </c>
      <c r="BH26" s="39"/>
      <c r="BI26" s="39"/>
      <c r="BJ26" s="33">
        <f t="shared" ref="BJ26:BJ32" si="79">BG26+BH26-BI26</f>
        <v>285</v>
      </c>
      <c r="BL26" s="40" t="s">
        <v>123</v>
      </c>
      <c r="BM26" s="44">
        <v>2210</v>
      </c>
      <c r="BN26" s="50">
        <f t="shared" si="68"/>
        <v>285</v>
      </c>
      <c r="BO26" s="39"/>
      <c r="BP26" s="39"/>
      <c r="BQ26" s="33">
        <f t="shared" ref="BQ26:BQ32" si="80">BN26+BO26-BP26</f>
        <v>285</v>
      </c>
      <c r="BS26" s="40" t="s">
        <v>123</v>
      </c>
      <c r="BT26" s="44">
        <v>2210</v>
      </c>
      <c r="BU26" s="50">
        <f t="shared" si="69"/>
        <v>285</v>
      </c>
      <c r="BV26" s="39"/>
      <c r="BW26" s="39"/>
      <c r="BX26" s="33">
        <f t="shared" ref="BX26:BX32" si="81">BU26+BV26-BW26</f>
        <v>285</v>
      </c>
      <c r="BZ26" s="40" t="s">
        <v>123</v>
      </c>
      <c r="CA26" s="44">
        <v>2210</v>
      </c>
      <c r="CB26" s="50">
        <f t="shared" si="70"/>
        <v>285</v>
      </c>
      <c r="CC26" s="39"/>
      <c r="CD26" s="39"/>
      <c r="CE26" s="33">
        <f t="shared" ref="CE26:CE32" si="82">CB26+CC26-CD26</f>
        <v>285</v>
      </c>
    </row>
    <row r="27" spans="1:84" s="88" customFormat="1" ht="15.75" customHeight="1" thickBot="1">
      <c r="A27" s="34" t="s">
        <v>143</v>
      </c>
      <c r="B27" s="35">
        <v>2210</v>
      </c>
      <c r="C27" s="46"/>
      <c r="D27" s="46"/>
      <c r="E27" s="46"/>
      <c r="F27" s="33">
        <f t="shared" si="71"/>
        <v>0</v>
      </c>
      <c r="H27" s="34" t="s">
        <v>143</v>
      </c>
      <c r="I27" s="35">
        <v>2210</v>
      </c>
      <c r="J27" s="41">
        <f t="shared" si="60"/>
        <v>0</v>
      </c>
      <c r="K27" s="46"/>
      <c r="L27" s="122"/>
      <c r="M27" s="33">
        <f t="shared" si="72"/>
        <v>0</v>
      </c>
      <c r="O27" s="34" t="s">
        <v>143</v>
      </c>
      <c r="P27" s="35">
        <v>2210</v>
      </c>
      <c r="Q27" s="41">
        <f t="shared" si="61"/>
        <v>0</v>
      </c>
      <c r="R27" s="46"/>
      <c r="S27" s="122"/>
      <c r="T27" s="33">
        <f t="shared" si="73"/>
        <v>0</v>
      </c>
      <c r="V27" s="34" t="s">
        <v>143</v>
      </c>
      <c r="W27" s="35">
        <v>2210</v>
      </c>
      <c r="X27" s="41">
        <f t="shared" si="62"/>
        <v>0</v>
      </c>
      <c r="Y27" s="46"/>
      <c r="Z27" s="46"/>
      <c r="AA27" s="33">
        <f t="shared" si="74"/>
        <v>0</v>
      </c>
      <c r="AC27" s="34" t="s">
        <v>143</v>
      </c>
      <c r="AD27" s="35">
        <v>2210</v>
      </c>
      <c r="AE27" s="41">
        <f t="shared" si="63"/>
        <v>0</v>
      </c>
      <c r="AF27" s="46"/>
      <c r="AG27" s="46"/>
      <c r="AH27" s="33">
        <f t="shared" si="75"/>
        <v>0</v>
      </c>
      <c r="AJ27" s="34" t="s">
        <v>143</v>
      </c>
      <c r="AK27" s="35">
        <v>2210</v>
      </c>
      <c r="AL27" s="41">
        <f t="shared" si="64"/>
        <v>0</v>
      </c>
      <c r="AM27" s="46"/>
      <c r="AN27" s="46"/>
      <c r="AO27" s="33">
        <f t="shared" si="76"/>
        <v>0</v>
      </c>
      <c r="AQ27" s="34" t="s">
        <v>143</v>
      </c>
      <c r="AR27" s="35">
        <v>2210</v>
      </c>
      <c r="AS27" s="41">
        <f t="shared" si="65"/>
        <v>0</v>
      </c>
      <c r="AT27" s="46"/>
      <c r="AU27" s="122"/>
      <c r="AV27" s="33">
        <f t="shared" si="77"/>
        <v>0</v>
      </c>
      <c r="AX27" s="34" t="s">
        <v>143</v>
      </c>
      <c r="AY27" s="35">
        <v>2210</v>
      </c>
      <c r="AZ27" s="41">
        <f t="shared" si="66"/>
        <v>0</v>
      </c>
      <c r="BA27" s="46"/>
      <c r="BB27" s="46"/>
      <c r="BC27" s="33">
        <f t="shared" si="78"/>
        <v>0</v>
      </c>
      <c r="BE27" s="34" t="s">
        <v>143</v>
      </c>
      <c r="BF27" s="35">
        <v>2210</v>
      </c>
      <c r="BG27" s="41">
        <f t="shared" si="67"/>
        <v>0</v>
      </c>
      <c r="BH27" s="46"/>
      <c r="BI27" s="46"/>
      <c r="BJ27" s="33">
        <f t="shared" si="79"/>
        <v>0</v>
      </c>
      <c r="BL27" s="34" t="s">
        <v>143</v>
      </c>
      <c r="BM27" s="35">
        <v>2210</v>
      </c>
      <c r="BN27" s="41">
        <f t="shared" si="68"/>
        <v>0</v>
      </c>
      <c r="BO27" s="46"/>
      <c r="BP27" s="46"/>
      <c r="BQ27" s="33">
        <f t="shared" si="80"/>
        <v>0</v>
      </c>
      <c r="BS27" s="34" t="s">
        <v>143</v>
      </c>
      <c r="BT27" s="35">
        <v>2210</v>
      </c>
      <c r="BU27" s="41">
        <f t="shared" si="69"/>
        <v>0</v>
      </c>
      <c r="BV27" s="46"/>
      <c r="BW27" s="46"/>
      <c r="BX27" s="33">
        <f t="shared" si="81"/>
        <v>0</v>
      </c>
      <c r="BZ27" s="34" t="s">
        <v>143</v>
      </c>
      <c r="CA27" s="35">
        <v>2210</v>
      </c>
      <c r="CB27" s="41">
        <f t="shared" si="70"/>
        <v>0</v>
      </c>
      <c r="CC27" s="46"/>
      <c r="CD27" s="46"/>
      <c r="CE27" s="33">
        <f t="shared" si="82"/>
        <v>0</v>
      </c>
    </row>
    <row r="28" spans="1:84" s="88" customFormat="1" ht="15.75" customHeight="1" thickBot="1">
      <c r="A28" s="34" t="s">
        <v>144</v>
      </c>
      <c r="B28" s="35">
        <v>2210</v>
      </c>
      <c r="C28" s="46"/>
      <c r="D28" s="46"/>
      <c r="E28" s="46"/>
      <c r="F28" s="33">
        <f t="shared" si="71"/>
        <v>0</v>
      </c>
      <c r="H28" s="34" t="s">
        <v>144</v>
      </c>
      <c r="I28" s="35">
        <v>2210</v>
      </c>
      <c r="J28" s="41">
        <f t="shared" si="60"/>
        <v>0</v>
      </c>
      <c r="K28" s="46"/>
      <c r="L28" s="122"/>
      <c r="M28" s="33">
        <f t="shared" si="72"/>
        <v>0</v>
      </c>
      <c r="O28" s="34" t="s">
        <v>144</v>
      </c>
      <c r="P28" s="35">
        <v>2210</v>
      </c>
      <c r="Q28" s="41">
        <f t="shared" si="61"/>
        <v>0</v>
      </c>
      <c r="R28" s="46"/>
      <c r="S28" s="122"/>
      <c r="T28" s="33">
        <f t="shared" si="73"/>
        <v>0</v>
      </c>
      <c r="V28" s="34" t="s">
        <v>144</v>
      </c>
      <c r="W28" s="35">
        <v>2210</v>
      </c>
      <c r="X28" s="41">
        <f t="shared" si="62"/>
        <v>0</v>
      </c>
      <c r="Y28" s="46"/>
      <c r="Z28" s="46"/>
      <c r="AA28" s="33">
        <f t="shared" si="74"/>
        <v>0</v>
      </c>
      <c r="AC28" s="34" t="s">
        <v>144</v>
      </c>
      <c r="AD28" s="35">
        <v>2210</v>
      </c>
      <c r="AE28" s="41">
        <f t="shared" si="63"/>
        <v>0</v>
      </c>
      <c r="AF28" s="46"/>
      <c r="AG28" s="46"/>
      <c r="AH28" s="33">
        <f t="shared" si="75"/>
        <v>0</v>
      </c>
      <c r="AJ28" s="34" t="s">
        <v>144</v>
      </c>
      <c r="AK28" s="35">
        <v>2210</v>
      </c>
      <c r="AL28" s="41">
        <f t="shared" si="64"/>
        <v>0</v>
      </c>
      <c r="AM28" s="46"/>
      <c r="AN28" s="46"/>
      <c r="AO28" s="33">
        <f t="shared" si="76"/>
        <v>0</v>
      </c>
      <c r="AQ28" s="34" t="s">
        <v>144</v>
      </c>
      <c r="AR28" s="35">
        <v>2210</v>
      </c>
      <c r="AS28" s="41">
        <f t="shared" si="65"/>
        <v>0</v>
      </c>
      <c r="AT28" s="46"/>
      <c r="AU28" s="122"/>
      <c r="AV28" s="33">
        <f t="shared" si="77"/>
        <v>0</v>
      </c>
      <c r="AX28" s="34" t="s">
        <v>144</v>
      </c>
      <c r="AY28" s="35">
        <v>2210</v>
      </c>
      <c r="AZ28" s="41">
        <f t="shared" si="66"/>
        <v>0</v>
      </c>
      <c r="BA28" s="46"/>
      <c r="BB28" s="46"/>
      <c r="BC28" s="33">
        <f t="shared" si="78"/>
        <v>0</v>
      </c>
      <c r="BE28" s="34" t="s">
        <v>144</v>
      </c>
      <c r="BF28" s="35">
        <v>2210</v>
      </c>
      <c r="BG28" s="41">
        <f t="shared" si="67"/>
        <v>0</v>
      </c>
      <c r="BH28" s="46"/>
      <c r="BI28" s="46"/>
      <c r="BJ28" s="33">
        <f t="shared" si="79"/>
        <v>0</v>
      </c>
      <c r="BL28" s="34" t="s">
        <v>144</v>
      </c>
      <c r="BM28" s="35">
        <v>2210</v>
      </c>
      <c r="BN28" s="41">
        <f t="shared" si="68"/>
        <v>0</v>
      </c>
      <c r="BO28" s="46"/>
      <c r="BP28" s="46"/>
      <c r="BQ28" s="33">
        <f t="shared" si="80"/>
        <v>0</v>
      </c>
      <c r="BS28" s="34" t="s">
        <v>144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144</v>
      </c>
      <c r="CA28" s="35">
        <v>2210</v>
      </c>
      <c r="CB28" s="41">
        <f t="shared" si="70"/>
        <v>0</v>
      </c>
      <c r="CC28" s="46"/>
      <c r="CD28" s="46"/>
      <c r="CE28" s="33">
        <f t="shared" si="82"/>
        <v>0</v>
      </c>
    </row>
    <row r="29" spans="1:84" s="88" customFormat="1" ht="15.75" customHeight="1" thickBot="1">
      <c r="A29" s="34" t="s">
        <v>145</v>
      </c>
      <c r="B29" s="35">
        <v>2210</v>
      </c>
      <c r="C29" s="46"/>
      <c r="D29" s="46">
        <v>9670</v>
      </c>
      <c r="E29" s="46"/>
      <c r="F29" s="33">
        <f t="shared" si="71"/>
        <v>9670</v>
      </c>
      <c r="H29" s="34" t="s">
        <v>145</v>
      </c>
      <c r="I29" s="35">
        <v>2210</v>
      </c>
      <c r="J29" s="41">
        <f t="shared" si="60"/>
        <v>9670</v>
      </c>
      <c r="K29" s="46"/>
      <c r="L29" s="122"/>
      <c r="M29" s="33">
        <f t="shared" si="72"/>
        <v>9670</v>
      </c>
      <c r="O29" s="34" t="s">
        <v>145</v>
      </c>
      <c r="P29" s="35">
        <v>2210</v>
      </c>
      <c r="Q29" s="41">
        <f t="shared" si="61"/>
        <v>9670</v>
      </c>
      <c r="R29" s="46"/>
      <c r="S29" s="122"/>
      <c r="T29" s="33">
        <f t="shared" si="73"/>
        <v>9670</v>
      </c>
      <c r="V29" s="34" t="s">
        <v>145</v>
      </c>
      <c r="W29" s="35">
        <v>2210</v>
      </c>
      <c r="X29" s="41">
        <f t="shared" si="62"/>
        <v>9670</v>
      </c>
      <c r="Y29" s="46"/>
      <c r="Z29" s="46"/>
      <c r="AA29" s="33">
        <f t="shared" si="74"/>
        <v>9670</v>
      </c>
      <c r="AC29" s="34" t="s">
        <v>145</v>
      </c>
      <c r="AD29" s="35">
        <v>2210</v>
      </c>
      <c r="AE29" s="41">
        <f t="shared" si="63"/>
        <v>9670</v>
      </c>
      <c r="AF29" s="46"/>
      <c r="AG29" s="46"/>
      <c r="AH29" s="33">
        <f t="shared" si="75"/>
        <v>9670</v>
      </c>
      <c r="AJ29" s="34" t="s">
        <v>145</v>
      </c>
      <c r="AK29" s="35">
        <v>2210</v>
      </c>
      <c r="AL29" s="41">
        <f t="shared" si="64"/>
        <v>9670</v>
      </c>
      <c r="AM29" s="46"/>
      <c r="AN29" s="46"/>
      <c r="AO29" s="33">
        <f t="shared" si="76"/>
        <v>9670</v>
      </c>
      <c r="AQ29" s="34" t="s">
        <v>145</v>
      </c>
      <c r="AR29" s="35">
        <v>2210</v>
      </c>
      <c r="AS29" s="41">
        <f t="shared" si="65"/>
        <v>9670</v>
      </c>
      <c r="AT29" s="46"/>
      <c r="AU29" s="122"/>
      <c r="AV29" s="33">
        <f t="shared" si="77"/>
        <v>9670</v>
      </c>
      <c r="AX29" s="34" t="s">
        <v>145</v>
      </c>
      <c r="AY29" s="35">
        <v>2210</v>
      </c>
      <c r="AZ29" s="41">
        <f t="shared" si="66"/>
        <v>9670</v>
      </c>
      <c r="BA29" s="46"/>
      <c r="BB29" s="46"/>
      <c r="BC29" s="33">
        <f t="shared" si="78"/>
        <v>9670</v>
      </c>
      <c r="BE29" s="34" t="s">
        <v>145</v>
      </c>
      <c r="BF29" s="35">
        <v>2210</v>
      </c>
      <c r="BG29" s="41">
        <f t="shared" si="67"/>
        <v>9670</v>
      </c>
      <c r="BH29" s="46"/>
      <c r="BI29" s="46"/>
      <c r="BJ29" s="33">
        <f t="shared" si="79"/>
        <v>9670</v>
      </c>
      <c r="BL29" s="34" t="s">
        <v>145</v>
      </c>
      <c r="BM29" s="35">
        <v>2210</v>
      </c>
      <c r="BN29" s="41">
        <f t="shared" si="68"/>
        <v>9670</v>
      </c>
      <c r="BO29" s="46"/>
      <c r="BP29" s="46"/>
      <c r="BQ29" s="33">
        <f t="shared" si="80"/>
        <v>9670</v>
      </c>
      <c r="BS29" s="34" t="s">
        <v>145</v>
      </c>
      <c r="BT29" s="35">
        <v>2210</v>
      </c>
      <c r="BU29" s="41">
        <f t="shared" si="69"/>
        <v>9670</v>
      </c>
      <c r="BV29" s="46"/>
      <c r="BW29" s="46"/>
      <c r="BX29" s="33">
        <f t="shared" si="81"/>
        <v>9670</v>
      </c>
      <c r="BZ29" s="34" t="s">
        <v>145</v>
      </c>
      <c r="CA29" s="35">
        <v>2210</v>
      </c>
      <c r="CB29" s="41">
        <f t="shared" si="70"/>
        <v>9670</v>
      </c>
      <c r="CC29" s="46"/>
      <c r="CD29" s="46"/>
      <c r="CE29" s="33">
        <f t="shared" si="82"/>
        <v>9670</v>
      </c>
    </row>
    <row r="30" spans="1:84" s="32" customFormat="1" ht="15.75" customHeight="1" thickBot="1">
      <c r="A30" s="40" t="s">
        <v>124</v>
      </c>
      <c r="B30" s="44">
        <v>2210</v>
      </c>
      <c r="C30" s="38">
        <v>250</v>
      </c>
      <c r="D30" s="39"/>
      <c r="E30" s="39"/>
      <c r="F30" s="33">
        <f t="shared" si="71"/>
        <v>250</v>
      </c>
      <c r="H30" s="40" t="s">
        <v>124</v>
      </c>
      <c r="I30" s="44">
        <v>2210</v>
      </c>
      <c r="J30" s="50">
        <f t="shared" si="60"/>
        <v>250</v>
      </c>
      <c r="K30" s="39"/>
      <c r="L30" s="122">
        <v>250</v>
      </c>
      <c r="M30" s="33">
        <f t="shared" si="72"/>
        <v>0</v>
      </c>
      <c r="O30" s="40" t="s">
        <v>124</v>
      </c>
      <c r="P30" s="44">
        <v>2210</v>
      </c>
      <c r="Q30" s="50">
        <f t="shared" si="61"/>
        <v>0</v>
      </c>
      <c r="R30" s="39"/>
      <c r="S30" s="122"/>
      <c r="T30" s="33">
        <f t="shared" si="73"/>
        <v>0</v>
      </c>
      <c r="V30" s="40" t="s">
        <v>124</v>
      </c>
      <c r="W30" s="44">
        <v>2210</v>
      </c>
      <c r="X30" s="50">
        <f t="shared" si="62"/>
        <v>0</v>
      </c>
      <c r="Y30" s="39"/>
      <c r="Z30" s="39"/>
      <c r="AA30" s="33">
        <f t="shared" si="74"/>
        <v>0</v>
      </c>
      <c r="AC30" s="40" t="s">
        <v>124</v>
      </c>
      <c r="AD30" s="44">
        <v>2210</v>
      </c>
      <c r="AE30" s="50">
        <f t="shared" si="63"/>
        <v>0</v>
      </c>
      <c r="AF30" s="39"/>
      <c r="AG30" s="39"/>
      <c r="AH30" s="33">
        <f t="shared" si="75"/>
        <v>0</v>
      </c>
      <c r="AJ30" s="40" t="s">
        <v>124</v>
      </c>
      <c r="AK30" s="44">
        <v>2210</v>
      </c>
      <c r="AL30" s="50">
        <f t="shared" si="64"/>
        <v>0</v>
      </c>
      <c r="AM30" s="39"/>
      <c r="AN30" s="39"/>
      <c r="AO30" s="33">
        <f t="shared" si="76"/>
        <v>0</v>
      </c>
      <c r="AQ30" s="40" t="s">
        <v>124</v>
      </c>
      <c r="AR30" s="44">
        <v>2210</v>
      </c>
      <c r="AS30" s="50">
        <f t="shared" si="65"/>
        <v>0</v>
      </c>
      <c r="AT30" s="39"/>
      <c r="AU30" s="122"/>
      <c r="AV30" s="33">
        <f t="shared" si="77"/>
        <v>0</v>
      </c>
      <c r="AX30" s="40" t="s">
        <v>124</v>
      </c>
      <c r="AY30" s="44">
        <v>2210</v>
      </c>
      <c r="AZ30" s="50">
        <f t="shared" si="66"/>
        <v>0</v>
      </c>
      <c r="BA30" s="39"/>
      <c r="BB30" s="39"/>
      <c r="BC30" s="33">
        <f t="shared" si="78"/>
        <v>0</v>
      </c>
      <c r="BE30" s="40" t="s">
        <v>124</v>
      </c>
      <c r="BF30" s="44">
        <v>2210</v>
      </c>
      <c r="BG30" s="50">
        <f t="shared" si="67"/>
        <v>0</v>
      </c>
      <c r="BH30" s="39"/>
      <c r="BI30" s="39"/>
      <c r="BJ30" s="33">
        <f t="shared" si="79"/>
        <v>0</v>
      </c>
      <c r="BL30" s="40" t="s">
        <v>124</v>
      </c>
      <c r="BM30" s="44">
        <v>2210</v>
      </c>
      <c r="BN30" s="50">
        <f t="shared" si="68"/>
        <v>0</v>
      </c>
      <c r="BO30" s="39"/>
      <c r="BP30" s="39"/>
      <c r="BQ30" s="33">
        <f t="shared" si="80"/>
        <v>0</v>
      </c>
      <c r="BS30" s="40" t="s">
        <v>124</v>
      </c>
      <c r="BT30" s="44">
        <v>2210</v>
      </c>
      <c r="BU30" s="50">
        <f t="shared" si="69"/>
        <v>0</v>
      </c>
      <c r="BV30" s="39"/>
      <c r="BW30" s="39"/>
      <c r="BX30" s="33">
        <f t="shared" si="81"/>
        <v>0</v>
      </c>
      <c r="BZ30" s="40" t="s">
        <v>124</v>
      </c>
      <c r="CA30" s="44">
        <v>2210</v>
      </c>
      <c r="CB30" s="50">
        <f t="shared" si="70"/>
        <v>0</v>
      </c>
      <c r="CC30" s="39"/>
      <c r="CD30" s="39"/>
      <c r="CE30" s="33">
        <f t="shared" si="82"/>
        <v>0</v>
      </c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71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72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73"/>
        <v>0</v>
      </c>
      <c r="U31" s="28"/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74"/>
        <v>0</v>
      </c>
      <c r="AB31" s="28"/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75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76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122"/>
      <c r="AV31" s="33">
        <f t="shared" si="77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78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46"/>
      <c r="BJ31" s="33">
        <f t="shared" si="79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46"/>
      <c r="BQ31" s="33">
        <f t="shared" si="80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81"/>
        <v>0</v>
      </c>
      <c r="BZ31" s="34" t="s">
        <v>32</v>
      </c>
      <c r="CA31" s="35">
        <v>2220</v>
      </c>
      <c r="CB31" s="50">
        <f t="shared" si="70"/>
        <v>0</v>
      </c>
      <c r="CC31" s="46"/>
      <c r="CD31" s="46"/>
      <c r="CE31" s="33">
        <f t="shared" si="82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SUM(C33:C50)</f>
        <v>35675</v>
      </c>
      <c r="D32" s="47">
        <f t="shared" ref="D32:E32" si="83">SUM(D33:D49)</f>
        <v>0</v>
      </c>
      <c r="E32" s="47">
        <f t="shared" si="83"/>
        <v>0</v>
      </c>
      <c r="F32" s="47">
        <f t="shared" si="71"/>
        <v>35675</v>
      </c>
      <c r="H32" s="29" t="s">
        <v>33</v>
      </c>
      <c r="I32" s="30">
        <v>2240</v>
      </c>
      <c r="J32" s="47">
        <f>SUM(J33:J50)</f>
        <v>35675</v>
      </c>
      <c r="K32" s="47">
        <f t="shared" ref="K32:L32" si="84">SUM(K33:K50)</f>
        <v>0</v>
      </c>
      <c r="L32" s="120">
        <f t="shared" si="84"/>
        <v>1550.43</v>
      </c>
      <c r="M32" s="47">
        <f t="shared" si="72"/>
        <v>34124.57</v>
      </c>
      <c r="O32" s="29" t="s">
        <v>33</v>
      </c>
      <c r="P32" s="30">
        <v>2240</v>
      </c>
      <c r="Q32" s="47">
        <f>SUM(Q33:Q50)</f>
        <v>34124.57</v>
      </c>
      <c r="R32" s="47">
        <f t="shared" ref="R32:S32" si="85">SUM(R33:R50)</f>
        <v>0</v>
      </c>
      <c r="S32" s="120">
        <f t="shared" si="85"/>
        <v>367.42</v>
      </c>
      <c r="T32" s="47">
        <f t="shared" si="73"/>
        <v>33757.15</v>
      </c>
      <c r="V32" s="29" t="s">
        <v>33</v>
      </c>
      <c r="W32" s="30">
        <v>2240</v>
      </c>
      <c r="X32" s="47">
        <f>SUM(X33:X50)</f>
        <v>33757.15</v>
      </c>
      <c r="Y32" s="47">
        <f t="shared" ref="Y32:Z32" si="86">SUM(Y33:Y50)</f>
        <v>0</v>
      </c>
      <c r="Z32" s="120">
        <f t="shared" si="86"/>
        <v>9336.82</v>
      </c>
      <c r="AA32" s="47">
        <f t="shared" si="74"/>
        <v>24420.33</v>
      </c>
      <c r="AC32" s="29" t="s">
        <v>33</v>
      </c>
      <c r="AD32" s="30">
        <v>2240</v>
      </c>
      <c r="AE32" s="47">
        <f>SUM(AE33:AE50)</f>
        <v>24600.33</v>
      </c>
      <c r="AF32" s="47">
        <f t="shared" ref="AF32:AG32" si="87">SUM(AF33:AF50)</f>
        <v>0</v>
      </c>
      <c r="AG32" s="120">
        <f t="shared" si="87"/>
        <v>2506.6000000000004</v>
      </c>
      <c r="AH32" s="47">
        <f t="shared" si="75"/>
        <v>22093.730000000003</v>
      </c>
      <c r="AJ32" s="29" t="s">
        <v>33</v>
      </c>
      <c r="AK32" s="30">
        <v>2240</v>
      </c>
      <c r="AL32" s="47">
        <f>SUM(AL33:AL50)</f>
        <v>22093.73</v>
      </c>
      <c r="AM32" s="47">
        <f t="shared" ref="AM32:AN32" si="88">SUM(AM33:AM50)</f>
        <v>0</v>
      </c>
      <c r="AN32" s="120">
        <f t="shared" si="88"/>
        <v>0</v>
      </c>
      <c r="AO32" s="47">
        <f t="shared" si="76"/>
        <v>22093.73</v>
      </c>
      <c r="AQ32" s="29" t="s">
        <v>33</v>
      </c>
      <c r="AR32" s="30">
        <v>2240</v>
      </c>
      <c r="AS32" s="47">
        <f>SUM(AS33:AS50)</f>
        <v>22093.73</v>
      </c>
      <c r="AT32" s="47">
        <f t="shared" ref="AT32:AU32" si="89">SUM(AT33:AT50)</f>
        <v>0</v>
      </c>
      <c r="AU32" s="120">
        <f t="shared" si="89"/>
        <v>2291.06</v>
      </c>
      <c r="AV32" s="47">
        <f t="shared" si="77"/>
        <v>19802.669999999998</v>
      </c>
      <c r="AX32" s="29" t="s">
        <v>33</v>
      </c>
      <c r="AY32" s="30">
        <v>2240</v>
      </c>
      <c r="AZ32" s="47">
        <f>SUM(AZ33:AZ50)</f>
        <v>19802.669999999998</v>
      </c>
      <c r="BA32" s="47">
        <f t="shared" ref="BA32:BB32" si="90">SUM(BA33:BA50)</f>
        <v>0</v>
      </c>
      <c r="BB32" s="47">
        <f t="shared" si="90"/>
        <v>0</v>
      </c>
      <c r="BC32" s="47">
        <f t="shared" si="78"/>
        <v>19802.669999999998</v>
      </c>
      <c r="BE32" s="29" t="s">
        <v>33</v>
      </c>
      <c r="BF32" s="30">
        <v>2240</v>
      </c>
      <c r="BG32" s="47">
        <f>SUM(BG33:BG50)</f>
        <v>19802.669999999998</v>
      </c>
      <c r="BH32" s="47">
        <f t="shared" ref="BH32:BI32" si="91">SUM(BH33:BH50)</f>
        <v>0</v>
      </c>
      <c r="BI32" s="47">
        <f t="shared" si="91"/>
        <v>0</v>
      </c>
      <c r="BJ32" s="47">
        <f t="shared" si="79"/>
        <v>19802.669999999998</v>
      </c>
      <c r="BL32" s="29" t="s">
        <v>33</v>
      </c>
      <c r="BM32" s="30">
        <v>2240</v>
      </c>
      <c r="BN32" s="47">
        <f>SUM(BN33:BN50)</f>
        <v>19802.669999999998</v>
      </c>
      <c r="BO32" s="47">
        <f t="shared" ref="BO32:BP32" si="92">SUM(BO33:BO50)</f>
        <v>0</v>
      </c>
      <c r="BP32" s="47">
        <f t="shared" si="92"/>
        <v>0</v>
      </c>
      <c r="BQ32" s="47">
        <f t="shared" si="80"/>
        <v>19802.669999999998</v>
      </c>
      <c r="BS32" s="29" t="s">
        <v>33</v>
      </c>
      <c r="BT32" s="30">
        <v>2240</v>
      </c>
      <c r="BU32" s="47">
        <f>SUM(BU33:BU50)</f>
        <v>19802.669999999998</v>
      </c>
      <c r="BV32" s="47">
        <f t="shared" ref="BV32:BW32" si="93">SUM(BV33:BV50)</f>
        <v>0</v>
      </c>
      <c r="BW32" s="47">
        <f t="shared" si="93"/>
        <v>0</v>
      </c>
      <c r="BX32" s="47">
        <f t="shared" si="81"/>
        <v>19802.669999999998</v>
      </c>
      <c r="BZ32" s="29" t="s">
        <v>33</v>
      </c>
      <c r="CA32" s="30">
        <v>2240</v>
      </c>
      <c r="CB32" s="47">
        <f>SUM(CB33:CB50)</f>
        <v>19802.669999999998</v>
      </c>
      <c r="CC32" s="47">
        <f t="shared" ref="CC32:CD32" si="94">SUM(CC33:CC50)</f>
        <v>0</v>
      </c>
      <c r="CD32" s="47">
        <f t="shared" si="94"/>
        <v>0</v>
      </c>
      <c r="CE32" s="47">
        <f t="shared" si="82"/>
        <v>19802.669999999998</v>
      </c>
    </row>
    <row r="33" spans="1:83" s="27" customFormat="1" ht="15.75" customHeight="1" thickBot="1">
      <c r="A33" s="21" t="s">
        <v>133</v>
      </c>
      <c r="B33" s="16">
        <v>2240</v>
      </c>
      <c r="C33" s="49">
        <v>1122</v>
      </c>
      <c r="D33" s="49"/>
      <c r="E33" s="49"/>
      <c r="F33" s="45">
        <f>C33+D33-E33</f>
        <v>1122</v>
      </c>
      <c r="H33" s="21" t="s">
        <v>133</v>
      </c>
      <c r="I33" s="16">
        <v>2240</v>
      </c>
      <c r="J33" s="50">
        <f t="shared" si="60"/>
        <v>1122</v>
      </c>
      <c r="K33" s="49"/>
      <c r="L33" s="121"/>
      <c r="M33" s="45">
        <f>J33+K33-L33</f>
        <v>1122</v>
      </c>
      <c r="O33" s="21" t="s">
        <v>133</v>
      </c>
      <c r="P33" s="16">
        <v>2240</v>
      </c>
      <c r="Q33" s="50">
        <f t="shared" si="61"/>
        <v>1122</v>
      </c>
      <c r="R33" s="49"/>
      <c r="S33" s="121"/>
      <c r="T33" s="45">
        <f>Q33+R33-S33</f>
        <v>1122</v>
      </c>
      <c r="U33" s="28"/>
      <c r="V33" s="21" t="s">
        <v>133</v>
      </c>
      <c r="W33" s="16">
        <v>2240</v>
      </c>
      <c r="X33" s="50">
        <f t="shared" si="62"/>
        <v>1122</v>
      </c>
      <c r="Y33" s="49"/>
      <c r="Z33" s="121"/>
      <c r="AA33" s="45">
        <f>X33+Y33-Z33</f>
        <v>1122</v>
      </c>
      <c r="AB33" s="28"/>
      <c r="AC33" s="21" t="s">
        <v>133</v>
      </c>
      <c r="AD33" s="16">
        <v>2240</v>
      </c>
      <c r="AE33" s="50">
        <f t="shared" si="63"/>
        <v>1122</v>
      </c>
      <c r="AF33" s="49"/>
      <c r="AG33" s="121">
        <v>1122</v>
      </c>
      <c r="AH33" s="45">
        <f>AE33+AF33-AG33</f>
        <v>0</v>
      </c>
      <c r="AJ33" s="21" t="s">
        <v>133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133</v>
      </c>
      <c r="AR33" s="16">
        <v>2240</v>
      </c>
      <c r="AS33" s="50">
        <f t="shared" si="65"/>
        <v>0</v>
      </c>
      <c r="AT33" s="49"/>
      <c r="AU33" s="121"/>
      <c r="AV33" s="45">
        <f>AS33+AT33-AU33</f>
        <v>0</v>
      </c>
      <c r="AX33" s="21" t="s">
        <v>133</v>
      </c>
      <c r="AY33" s="16">
        <v>2240</v>
      </c>
      <c r="AZ33" s="50">
        <f t="shared" si="66"/>
        <v>0</v>
      </c>
      <c r="BA33" s="49"/>
      <c r="BB33" s="49"/>
      <c r="BC33" s="45">
        <f>AZ33+BA33-BB33</f>
        <v>0</v>
      </c>
      <c r="BE33" s="21" t="s">
        <v>133</v>
      </c>
      <c r="BF33" s="16">
        <v>2240</v>
      </c>
      <c r="BG33" s="50">
        <f t="shared" si="67"/>
        <v>0</v>
      </c>
      <c r="BH33" s="49"/>
      <c r="BI33" s="49"/>
      <c r="BJ33" s="45">
        <f>BG33+BH33-BI33</f>
        <v>0</v>
      </c>
      <c r="BL33" s="21" t="s">
        <v>133</v>
      </c>
      <c r="BM33" s="16">
        <v>2240</v>
      </c>
      <c r="BN33" s="50">
        <f t="shared" si="68"/>
        <v>0</v>
      </c>
      <c r="BO33" s="49"/>
      <c r="BP33" s="49"/>
      <c r="BQ33" s="45">
        <f>BN33+BO33-BP33</f>
        <v>0</v>
      </c>
      <c r="BS33" s="21" t="s">
        <v>133</v>
      </c>
      <c r="BT33" s="16">
        <v>2240</v>
      </c>
      <c r="BU33" s="50">
        <f t="shared" si="69"/>
        <v>0</v>
      </c>
      <c r="BV33" s="49"/>
      <c r="BW33" s="49"/>
      <c r="BX33" s="45">
        <f>BU33+BV33-BW33</f>
        <v>0</v>
      </c>
      <c r="BZ33" s="21" t="s">
        <v>133</v>
      </c>
      <c r="CA33" s="16">
        <v>2240</v>
      </c>
      <c r="CB33" s="50">
        <f t="shared" si="70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>
        <v>2520</v>
      </c>
      <c r="D34" s="49"/>
      <c r="E34" s="49"/>
      <c r="F34" s="45">
        <f t="shared" ref="F34:F50" si="95">C34+D34-E34</f>
        <v>2520</v>
      </c>
      <c r="H34" s="21" t="s">
        <v>35</v>
      </c>
      <c r="I34" s="16">
        <v>2240</v>
      </c>
      <c r="J34" s="50">
        <f t="shared" si="60"/>
        <v>2520</v>
      </c>
      <c r="K34" s="49"/>
      <c r="L34" s="121"/>
      <c r="M34" s="45">
        <f t="shared" ref="M34:M50" si="96">J34+K34-L34</f>
        <v>2520</v>
      </c>
      <c r="O34" s="21" t="s">
        <v>35</v>
      </c>
      <c r="P34" s="16">
        <v>2240</v>
      </c>
      <c r="Q34" s="50">
        <f t="shared" si="61"/>
        <v>2520</v>
      </c>
      <c r="R34" s="49"/>
      <c r="S34" s="121"/>
      <c r="T34" s="45">
        <f t="shared" ref="T34:T50" si="97">Q34+R34-S34</f>
        <v>2520</v>
      </c>
      <c r="U34" s="28"/>
      <c r="V34" s="21" t="s">
        <v>35</v>
      </c>
      <c r="W34" s="16">
        <v>2240</v>
      </c>
      <c r="X34" s="50">
        <f t="shared" si="62"/>
        <v>2520</v>
      </c>
      <c r="Y34" s="49"/>
      <c r="Z34" s="121"/>
      <c r="AA34" s="45">
        <f t="shared" ref="AA34:AA50" si="98">X34+Y34-Z34</f>
        <v>2520</v>
      </c>
      <c r="AB34" s="28"/>
      <c r="AC34" s="21" t="s">
        <v>35</v>
      </c>
      <c r="AD34" s="16">
        <v>2240</v>
      </c>
      <c r="AE34" s="50">
        <f t="shared" si="63"/>
        <v>2520</v>
      </c>
      <c r="AF34" s="49"/>
      <c r="AG34" s="121"/>
      <c r="AH34" s="45">
        <f t="shared" ref="AH34:AH50" si="99">AE34+AF34-AG34</f>
        <v>2520</v>
      </c>
      <c r="AJ34" s="21" t="s">
        <v>35</v>
      </c>
      <c r="AK34" s="16">
        <v>2240</v>
      </c>
      <c r="AL34" s="50">
        <f t="shared" si="64"/>
        <v>2520</v>
      </c>
      <c r="AM34" s="49"/>
      <c r="AN34" s="121"/>
      <c r="AO34" s="45">
        <f t="shared" ref="AO34:AO50" si="100">AL34+AM34-AN34</f>
        <v>2520</v>
      </c>
      <c r="AQ34" s="21" t="s">
        <v>35</v>
      </c>
      <c r="AR34" s="16">
        <v>2240</v>
      </c>
      <c r="AS34" s="50">
        <f t="shared" si="65"/>
        <v>2520</v>
      </c>
      <c r="AT34" s="49"/>
      <c r="AU34" s="121"/>
      <c r="AV34" s="45">
        <f t="shared" ref="AV34:AV50" si="101">AS34+AT34-AU34</f>
        <v>2520</v>
      </c>
      <c r="AX34" s="21" t="s">
        <v>35</v>
      </c>
      <c r="AY34" s="16">
        <v>2240</v>
      </c>
      <c r="AZ34" s="50">
        <f t="shared" si="66"/>
        <v>2520</v>
      </c>
      <c r="BA34" s="49"/>
      <c r="BB34" s="49"/>
      <c r="BC34" s="45">
        <f t="shared" ref="BC34:BC50" si="102">AZ34+BA34-BB34</f>
        <v>2520</v>
      </c>
      <c r="BE34" s="21" t="s">
        <v>35</v>
      </c>
      <c r="BF34" s="16">
        <v>2240</v>
      </c>
      <c r="BG34" s="50">
        <f t="shared" si="67"/>
        <v>2520</v>
      </c>
      <c r="BH34" s="49"/>
      <c r="BI34" s="49"/>
      <c r="BJ34" s="45">
        <f t="shared" ref="BJ34:BJ50" si="103">BG34+BH34-BI34</f>
        <v>2520</v>
      </c>
      <c r="BL34" s="21" t="s">
        <v>35</v>
      </c>
      <c r="BM34" s="16">
        <v>2240</v>
      </c>
      <c r="BN34" s="50">
        <f t="shared" si="68"/>
        <v>2520</v>
      </c>
      <c r="BO34" s="49"/>
      <c r="BP34" s="49"/>
      <c r="BQ34" s="45">
        <f t="shared" ref="BQ34:BQ50" si="104">BN34+BO34-BP34</f>
        <v>2520</v>
      </c>
      <c r="BS34" s="21" t="s">
        <v>35</v>
      </c>
      <c r="BT34" s="16">
        <v>2240</v>
      </c>
      <c r="BU34" s="50">
        <f t="shared" si="69"/>
        <v>2520</v>
      </c>
      <c r="BV34" s="49"/>
      <c r="BW34" s="49"/>
      <c r="BX34" s="45">
        <f t="shared" ref="BX34:BX50" si="105">BU34+BV34-BW34</f>
        <v>2520</v>
      </c>
      <c r="BZ34" s="21" t="s">
        <v>35</v>
      </c>
      <c r="CA34" s="16">
        <v>2240</v>
      </c>
      <c r="CB34" s="50">
        <f t="shared" si="70"/>
        <v>2520</v>
      </c>
      <c r="CC34" s="49"/>
      <c r="CD34" s="49"/>
      <c r="CE34" s="45">
        <f t="shared" ref="CE34:CE50" si="106">CB34+CC34-CD34</f>
        <v>2520</v>
      </c>
    </row>
    <row r="35" spans="1:83" s="27" customFormat="1" ht="15.75" thickBot="1">
      <c r="A35" s="24" t="s">
        <v>125</v>
      </c>
      <c r="B35" s="23">
        <v>2240</v>
      </c>
      <c r="C35" s="49">
        <v>600</v>
      </c>
      <c r="D35" s="49"/>
      <c r="E35" s="49"/>
      <c r="F35" s="45">
        <f t="shared" si="95"/>
        <v>600</v>
      </c>
      <c r="H35" s="24" t="s">
        <v>125</v>
      </c>
      <c r="I35" s="23">
        <v>2240</v>
      </c>
      <c r="J35" s="50">
        <f t="shared" si="60"/>
        <v>600</v>
      </c>
      <c r="K35" s="49"/>
      <c r="L35" s="121">
        <v>600</v>
      </c>
      <c r="M35" s="45">
        <f t="shared" si="96"/>
        <v>0</v>
      </c>
      <c r="O35" s="24" t="s">
        <v>125</v>
      </c>
      <c r="P35" s="23">
        <v>2240</v>
      </c>
      <c r="Q35" s="50">
        <f t="shared" si="61"/>
        <v>0</v>
      </c>
      <c r="R35" s="49"/>
      <c r="S35" s="121"/>
      <c r="T35" s="45">
        <f t="shared" si="97"/>
        <v>0</v>
      </c>
      <c r="U35" s="28"/>
      <c r="V35" s="24" t="s">
        <v>125</v>
      </c>
      <c r="W35" s="23">
        <v>2240</v>
      </c>
      <c r="X35" s="50">
        <f t="shared" si="62"/>
        <v>0</v>
      </c>
      <c r="Y35" s="49"/>
      <c r="Z35" s="121"/>
      <c r="AA35" s="45">
        <f t="shared" si="98"/>
        <v>0</v>
      </c>
      <c r="AB35" s="28"/>
      <c r="AC35" s="24" t="s">
        <v>125</v>
      </c>
      <c r="AD35" s="23">
        <v>2240</v>
      </c>
      <c r="AE35" s="50">
        <f t="shared" si="63"/>
        <v>0</v>
      </c>
      <c r="AF35" s="49"/>
      <c r="AG35" s="121"/>
      <c r="AH35" s="45">
        <f t="shared" si="99"/>
        <v>0</v>
      </c>
      <c r="AJ35" s="24" t="s">
        <v>125</v>
      </c>
      <c r="AK35" s="23">
        <v>2240</v>
      </c>
      <c r="AL35" s="50">
        <f t="shared" si="64"/>
        <v>0</v>
      </c>
      <c r="AM35" s="49"/>
      <c r="AN35" s="121"/>
      <c r="AO35" s="45">
        <f t="shared" si="100"/>
        <v>0</v>
      </c>
      <c r="AQ35" s="24" t="s">
        <v>125</v>
      </c>
      <c r="AR35" s="23">
        <v>2240</v>
      </c>
      <c r="AS35" s="50">
        <f t="shared" si="65"/>
        <v>0</v>
      </c>
      <c r="AT35" s="49"/>
      <c r="AU35" s="121"/>
      <c r="AV35" s="45">
        <f t="shared" si="101"/>
        <v>0</v>
      </c>
      <c r="AX35" s="24" t="s">
        <v>125</v>
      </c>
      <c r="AY35" s="23">
        <v>2240</v>
      </c>
      <c r="AZ35" s="50">
        <f t="shared" si="66"/>
        <v>0</v>
      </c>
      <c r="BA35" s="49"/>
      <c r="BB35" s="49"/>
      <c r="BC35" s="45">
        <f t="shared" si="102"/>
        <v>0</v>
      </c>
      <c r="BE35" s="24" t="s">
        <v>125</v>
      </c>
      <c r="BF35" s="23">
        <v>2240</v>
      </c>
      <c r="BG35" s="50">
        <f t="shared" si="67"/>
        <v>0</v>
      </c>
      <c r="BH35" s="49"/>
      <c r="BI35" s="49"/>
      <c r="BJ35" s="45">
        <f t="shared" si="103"/>
        <v>0</v>
      </c>
      <c r="BL35" s="24" t="s">
        <v>125</v>
      </c>
      <c r="BM35" s="23">
        <v>2240</v>
      </c>
      <c r="BN35" s="50">
        <f t="shared" si="68"/>
        <v>0</v>
      </c>
      <c r="BO35" s="49"/>
      <c r="BP35" s="49"/>
      <c r="BQ35" s="45">
        <f t="shared" si="104"/>
        <v>0</v>
      </c>
      <c r="BS35" s="24" t="s">
        <v>125</v>
      </c>
      <c r="BT35" s="23">
        <v>2240</v>
      </c>
      <c r="BU35" s="50">
        <f t="shared" si="69"/>
        <v>0</v>
      </c>
      <c r="BV35" s="49"/>
      <c r="BW35" s="49"/>
      <c r="BX35" s="45">
        <f t="shared" si="105"/>
        <v>0</v>
      </c>
      <c r="BZ35" s="24" t="s">
        <v>125</v>
      </c>
      <c r="CA35" s="23">
        <v>2240</v>
      </c>
      <c r="CB35" s="50">
        <f t="shared" si="70"/>
        <v>0</v>
      </c>
      <c r="CC35" s="49"/>
      <c r="CD35" s="49"/>
      <c r="CE35" s="45">
        <f t="shared" si="106"/>
        <v>0</v>
      </c>
    </row>
    <row r="36" spans="1:83" s="27" customFormat="1" ht="15.75" customHeight="1" thickBot="1">
      <c r="A36" s="24" t="s">
        <v>126</v>
      </c>
      <c r="B36" s="23">
        <v>2240</v>
      </c>
      <c r="C36" s="49">
        <v>9600</v>
      </c>
      <c r="D36" s="49"/>
      <c r="E36" s="49"/>
      <c r="F36" s="45">
        <f t="shared" si="95"/>
        <v>9600</v>
      </c>
      <c r="H36" s="24" t="s">
        <v>126</v>
      </c>
      <c r="I36" s="23">
        <v>2240</v>
      </c>
      <c r="J36" s="50">
        <f t="shared" si="60"/>
        <v>9600</v>
      </c>
      <c r="K36" s="49"/>
      <c r="L36" s="121"/>
      <c r="M36" s="45">
        <f t="shared" si="96"/>
        <v>9600</v>
      </c>
      <c r="O36" s="24" t="s">
        <v>126</v>
      </c>
      <c r="P36" s="23">
        <v>2240</v>
      </c>
      <c r="Q36" s="50">
        <f t="shared" si="61"/>
        <v>9600</v>
      </c>
      <c r="R36" s="49"/>
      <c r="S36" s="121"/>
      <c r="T36" s="45">
        <f t="shared" si="97"/>
        <v>9600</v>
      </c>
      <c r="U36" s="28"/>
      <c r="V36" s="24" t="s">
        <v>126</v>
      </c>
      <c r="W36" s="23">
        <v>2240</v>
      </c>
      <c r="X36" s="50">
        <f t="shared" si="62"/>
        <v>9600</v>
      </c>
      <c r="Y36" s="49"/>
      <c r="Z36" s="121">
        <v>1400</v>
      </c>
      <c r="AA36" s="45">
        <f t="shared" si="98"/>
        <v>8200</v>
      </c>
      <c r="AB36" s="28"/>
      <c r="AC36" s="24" t="s">
        <v>126</v>
      </c>
      <c r="AD36" s="23">
        <v>2240</v>
      </c>
      <c r="AE36" s="50">
        <f t="shared" si="63"/>
        <v>8200</v>
      </c>
      <c r="AF36" s="49"/>
      <c r="AG36" s="121">
        <v>800</v>
      </c>
      <c r="AH36" s="45">
        <f t="shared" si="99"/>
        <v>7400</v>
      </c>
      <c r="AJ36" s="24" t="s">
        <v>126</v>
      </c>
      <c r="AK36" s="23">
        <v>2240</v>
      </c>
      <c r="AL36" s="50">
        <f t="shared" si="64"/>
        <v>7400</v>
      </c>
      <c r="AM36" s="49"/>
      <c r="AN36" s="121"/>
      <c r="AO36" s="45">
        <f t="shared" si="100"/>
        <v>7400</v>
      </c>
      <c r="AQ36" s="24" t="s">
        <v>126</v>
      </c>
      <c r="AR36" s="23">
        <v>2240</v>
      </c>
      <c r="AS36" s="50">
        <f t="shared" si="65"/>
        <v>7400</v>
      </c>
      <c r="AT36" s="49"/>
      <c r="AU36" s="121"/>
      <c r="AV36" s="45">
        <f t="shared" si="101"/>
        <v>7400</v>
      </c>
      <c r="AX36" s="24" t="s">
        <v>126</v>
      </c>
      <c r="AY36" s="23">
        <v>2240</v>
      </c>
      <c r="AZ36" s="50">
        <f t="shared" si="66"/>
        <v>7400</v>
      </c>
      <c r="BA36" s="49"/>
      <c r="BB36" s="49"/>
      <c r="BC36" s="45">
        <f t="shared" si="102"/>
        <v>7400</v>
      </c>
      <c r="BE36" s="24" t="s">
        <v>126</v>
      </c>
      <c r="BF36" s="23">
        <v>2240</v>
      </c>
      <c r="BG36" s="50">
        <f t="shared" si="67"/>
        <v>7400</v>
      </c>
      <c r="BH36" s="49"/>
      <c r="BI36" s="49"/>
      <c r="BJ36" s="45">
        <f t="shared" si="103"/>
        <v>7400</v>
      </c>
      <c r="BL36" s="24" t="s">
        <v>126</v>
      </c>
      <c r="BM36" s="23">
        <v>2240</v>
      </c>
      <c r="BN36" s="50">
        <f t="shared" si="68"/>
        <v>7400</v>
      </c>
      <c r="BO36" s="49"/>
      <c r="BP36" s="49"/>
      <c r="BQ36" s="45">
        <f t="shared" si="104"/>
        <v>7400</v>
      </c>
      <c r="BS36" s="24" t="s">
        <v>126</v>
      </c>
      <c r="BT36" s="23">
        <v>2240</v>
      </c>
      <c r="BU36" s="50">
        <f t="shared" si="69"/>
        <v>7400</v>
      </c>
      <c r="BV36" s="49"/>
      <c r="BW36" s="49"/>
      <c r="BX36" s="45">
        <f t="shared" si="105"/>
        <v>7400</v>
      </c>
      <c r="BZ36" s="24" t="s">
        <v>126</v>
      </c>
      <c r="CA36" s="23">
        <v>2240</v>
      </c>
      <c r="CB36" s="50">
        <f t="shared" si="70"/>
        <v>7400</v>
      </c>
      <c r="CC36" s="49"/>
      <c r="CD36" s="49"/>
      <c r="CE36" s="45">
        <f t="shared" si="106"/>
        <v>7400</v>
      </c>
    </row>
    <row r="37" spans="1:83" s="27" customFormat="1" ht="15.75" customHeight="1" thickBot="1">
      <c r="A37" s="24" t="s">
        <v>127</v>
      </c>
      <c r="B37" s="23">
        <v>2240</v>
      </c>
      <c r="C37" s="49">
        <v>1000</v>
      </c>
      <c r="D37" s="49"/>
      <c r="E37" s="49"/>
      <c r="F37" s="45">
        <f t="shared" si="95"/>
        <v>1000</v>
      </c>
      <c r="H37" s="24" t="s">
        <v>127</v>
      </c>
      <c r="I37" s="23">
        <v>2240</v>
      </c>
      <c r="J37" s="50">
        <f t="shared" si="60"/>
        <v>1000</v>
      </c>
      <c r="K37" s="49"/>
      <c r="L37" s="121"/>
      <c r="M37" s="45">
        <f t="shared" si="96"/>
        <v>1000</v>
      </c>
      <c r="O37" s="24" t="s">
        <v>127</v>
      </c>
      <c r="P37" s="23">
        <v>2240</v>
      </c>
      <c r="Q37" s="50">
        <f t="shared" si="61"/>
        <v>1000</v>
      </c>
      <c r="R37" s="49"/>
      <c r="S37" s="121"/>
      <c r="T37" s="45">
        <f t="shared" si="97"/>
        <v>1000</v>
      </c>
      <c r="U37" s="28"/>
      <c r="V37" s="24" t="s">
        <v>127</v>
      </c>
      <c r="W37" s="23">
        <v>2240</v>
      </c>
      <c r="X37" s="50">
        <f t="shared" si="62"/>
        <v>1000</v>
      </c>
      <c r="Y37" s="49"/>
      <c r="Z37" s="121"/>
      <c r="AA37" s="45">
        <f t="shared" si="98"/>
        <v>1000</v>
      </c>
      <c r="AB37" s="28"/>
      <c r="AC37" s="24" t="s">
        <v>127</v>
      </c>
      <c r="AD37" s="23">
        <v>2240</v>
      </c>
      <c r="AE37" s="50">
        <f t="shared" si="63"/>
        <v>1000</v>
      </c>
      <c r="AF37" s="49"/>
      <c r="AG37" s="121"/>
      <c r="AH37" s="45">
        <f t="shared" si="99"/>
        <v>1000</v>
      </c>
      <c r="AJ37" s="24" t="s">
        <v>127</v>
      </c>
      <c r="AK37" s="23">
        <v>2240</v>
      </c>
      <c r="AL37" s="50">
        <f t="shared" si="64"/>
        <v>1000</v>
      </c>
      <c r="AM37" s="49"/>
      <c r="AN37" s="121"/>
      <c r="AO37" s="45">
        <f t="shared" si="100"/>
        <v>1000</v>
      </c>
      <c r="AQ37" s="24" t="s">
        <v>127</v>
      </c>
      <c r="AR37" s="23">
        <v>2240</v>
      </c>
      <c r="AS37" s="50">
        <f t="shared" si="65"/>
        <v>1000</v>
      </c>
      <c r="AT37" s="49"/>
      <c r="AU37" s="121"/>
      <c r="AV37" s="45">
        <f t="shared" si="101"/>
        <v>1000</v>
      </c>
      <c r="AX37" s="24" t="s">
        <v>127</v>
      </c>
      <c r="AY37" s="23">
        <v>2240</v>
      </c>
      <c r="AZ37" s="50">
        <f t="shared" si="66"/>
        <v>1000</v>
      </c>
      <c r="BA37" s="49"/>
      <c r="BB37" s="49"/>
      <c r="BC37" s="45">
        <f t="shared" si="102"/>
        <v>1000</v>
      </c>
      <c r="BE37" s="24" t="s">
        <v>127</v>
      </c>
      <c r="BF37" s="23">
        <v>2240</v>
      </c>
      <c r="BG37" s="50">
        <f t="shared" si="67"/>
        <v>1000</v>
      </c>
      <c r="BH37" s="49"/>
      <c r="BI37" s="49"/>
      <c r="BJ37" s="45">
        <f t="shared" si="103"/>
        <v>1000</v>
      </c>
      <c r="BL37" s="24" t="s">
        <v>127</v>
      </c>
      <c r="BM37" s="23">
        <v>2240</v>
      </c>
      <c r="BN37" s="50">
        <f t="shared" si="68"/>
        <v>1000</v>
      </c>
      <c r="BO37" s="49"/>
      <c r="BP37" s="49"/>
      <c r="BQ37" s="45">
        <f t="shared" si="104"/>
        <v>1000</v>
      </c>
      <c r="BS37" s="24" t="s">
        <v>127</v>
      </c>
      <c r="BT37" s="23">
        <v>2240</v>
      </c>
      <c r="BU37" s="50">
        <f t="shared" si="69"/>
        <v>1000</v>
      </c>
      <c r="BV37" s="49"/>
      <c r="BW37" s="49"/>
      <c r="BX37" s="45">
        <f t="shared" si="105"/>
        <v>1000</v>
      </c>
      <c r="BZ37" s="24" t="s">
        <v>127</v>
      </c>
      <c r="CA37" s="23">
        <v>2240</v>
      </c>
      <c r="CB37" s="50">
        <f t="shared" si="70"/>
        <v>1000</v>
      </c>
      <c r="CC37" s="49"/>
      <c r="CD37" s="49"/>
      <c r="CE37" s="45">
        <f t="shared" si="106"/>
        <v>1000</v>
      </c>
    </row>
    <row r="38" spans="1:83" s="27" customFormat="1" ht="15.75" customHeight="1" thickBot="1">
      <c r="A38" s="24" t="s">
        <v>128</v>
      </c>
      <c r="B38" s="23">
        <v>2240</v>
      </c>
      <c r="C38" s="49">
        <v>1050</v>
      </c>
      <c r="D38" s="49"/>
      <c r="E38" s="49"/>
      <c r="F38" s="45">
        <f t="shared" si="95"/>
        <v>1050</v>
      </c>
      <c r="H38" s="24" t="s">
        <v>128</v>
      </c>
      <c r="I38" s="23">
        <v>2240</v>
      </c>
      <c r="J38" s="50">
        <f t="shared" si="60"/>
        <v>1050</v>
      </c>
      <c r="K38" s="49"/>
      <c r="L38" s="121"/>
      <c r="M38" s="45">
        <f t="shared" si="96"/>
        <v>1050</v>
      </c>
      <c r="O38" s="24" t="s">
        <v>128</v>
      </c>
      <c r="P38" s="23">
        <v>2240</v>
      </c>
      <c r="Q38" s="50">
        <f t="shared" si="61"/>
        <v>1050</v>
      </c>
      <c r="R38" s="49"/>
      <c r="S38" s="121"/>
      <c r="T38" s="45">
        <f t="shared" si="97"/>
        <v>1050</v>
      </c>
      <c r="U38" s="28"/>
      <c r="V38" s="24" t="s">
        <v>128</v>
      </c>
      <c r="W38" s="23">
        <v>2240</v>
      </c>
      <c r="X38" s="50">
        <f t="shared" si="62"/>
        <v>1050</v>
      </c>
      <c r="Y38" s="49"/>
      <c r="Z38" s="121"/>
      <c r="AA38" s="45">
        <f t="shared" si="98"/>
        <v>1050</v>
      </c>
      <c r="AB38" s="28"/>
      <c r="AC38" s="24" t="s">
        <v>128</v>
      </c>
      <c r="AD38" s="23">
        <v>2240</v>
      </c>
      <c r="AE38" s="50">
        <f t="shared" si="63"/>
        <v>1050</v>
      </c>
      <c r="AF38" s="49"/>
      <c r="AG38" s="121"/>
      <c r="AH38" s="45">
        <f t="shared" si="99"/>
        <v>1050</v>
      </c>
      <c r="AJ38" s="24" t="s">
        <v>128</v>
      </c>
      <c r="AK38" s="23">
        <v>2240</v>
      </c>
      <c r="AL38" s="50">
        <f t="shared" si="64"/>
        <v>1050</v>
      </c>
      <c r="AM38" s="49"/>
      <c r="AN38" s="121"/>
      <c r="AO38" s="45">
        <f t="shared" si="100"/>
        <v>1050</v>
      </c>
      <c r="AQ38" s="24" t="s">
        <v>128</v>
      </c>
      <c r="AR38" s="23">
        <v>2240</v>
      </c>
      <c r="AS38" s="50">
        <f t="shared" si="65"/>
        <v>1050</v>
      </c>
      <c r="AT38" s="49"/>
      <c r="AU38" s="121"/>
      <c r="AV38" s="45">
        <f t="shared" si="101"/>
        <v>1050</v>
      </c>
      <c r="AX38" s="24" t="s">
        <v>128</v>
      </c>
      <c r="AY38" s="23">
        <v>2240</v>
      </c>
      <c r="AZ38" s="50">
        <f t="shared" si="66"/>
        <v>1050</v>
      </c>
      <c r="BA38" s="49"/>
      <c r="BB38" s="49"/>
      <c r="BC38" s="45">
        <f t="shared" si="102"/>
        <v>1050</v>
      </c>
      <c r="BE38" s="24" t="s">
        <v>128</v>
      </c>
      <c r="BF38" s="23">
        <v>2240</v>
      </c>
      <c r="BG38" s="50">
        <f t="shared" si="67"/>
        <v>1050</v>
      </c>
      <c r="BH38" s="49"/>
      <c r="BI38" s="49"/>
      <c r="BJ38" s="45">
        <f t="shared" si="103"/>
        <v>1050</v>
      </c>
      <c r="BL38" s="24" t="s">
        <v>128</v>
      </c>
      <c r="BM38" s="23">
        <v>2240</v>
      </c>
      <c r="BN38" s="50">
        <f t="shared" si="68"/>
        <v>1050</v>
      </c>
      <c r="BO38" s="49"/>
      <c r="BP38" s="49"/>
      <c r="BQ38" s="45">
        <f t="shared" si="104"/>
        <v>1050</v>
      </c>
      <c r="BS38" s="24" t="s">
        <v>128</v>
      </c>
      <c r="BT38" s="23">
        <v>2240</v>
      </c>
      <c r="BU38" s="50">
        <f t="shared" si="69"/>
        <v>1050</v>
      </c>
      <c r="BV38" s="49"/>
      <c r="BW38" s="49"/>
      <c r="BX38" s="45">
        <f t="shared" si="105"/>
        <v>1050</v>
      </c>
      <c r="BZ38" s="24" t="s">
        <v>128</v>
      </c>
      <c r="CA38" s="23">
        <v>2240</v>
      </c>
      <c r="CB38" s="50">
        <f t="shared" si="70"/>
        <v>1050</v>
      </c>
      <c r="CC38" s="49"/>
      <c r="CD38" s="49"/>
      <c r="CE38" s="45">
        <f t="shared" si="106"/>
        <v>1050</v>
      </c>
    </row>
    <row r="39" spans="1:83" s="27" customFormat="1" ht="15.75" customHeight="1" thickBot="1">
      <c r="A39" s="24" t="s">
        <v>129</v>
      </c>
      <c r="B39" s="23">
        <v>2240</v>
      </c>
      <c r="C39" s="49">
        <v>1300</v>
      </c>
      <c r="D39" s="49"/>
      <c r="E39" s="49"/>
      <c r="F39" s="45">
        <f t="shared" si="95"/>
        <v>1300</v>
      </c>
      <c r="H39" s="24" t="s">
        <v>129</v>
      </c>
      <c r="I39" s="23">
        <v>2240</v>
      </c>
      <c r="J39" s="50">
        <f t="shared" si="60"/>
        <v>1300</v>
      </c>
      <c r="K39" s="49"/>
      <c r="L39" s="121"/>
      <c r="M39" s="45">
        <f t="shared" si="96"/>
        <v>1300</v>
      </c>
      <c r="O39" s="24" t="s">
        <v>129</v>
      </c>
      <c r="P39" s="23">
        <v>2240</v>
      </c>
      <c r="Q39" s="50">
        <f t="shared" si="61"/>
        <v>1300</v>
      </c>
      <c r="R39" s="49"/>
      <c r="S39" s="121"/>
      <c r="T39" s="45">
        <f t="shared" si="97"/>
        <v>1300</v>
      </c>
      <c r="U39" s="28"/>
      <c r="V39" s="24" t="s">
        <v>129</v>
      </c>
      <c r="W39" s="23">
        <v>2240</v>
      </c>
      <c r="X39" s="50">
        <f t="shared" si="62"/>
        <v>1300</v>
      </c>
      <c r="Y39" s="49"/>
      <c r="Z39" s="121">
        <v>956.39</v>
      </c>
      <c r="AA39" s="45">
        <f t="shared" si="98"/>
        <v>343.61</v>
      </c>
      <c r="AB39" s="28"/>
      <c r="AC39" s="24" t="s">
        <v>129</v>
      </c>
      <c r="AD39" s="23">
        <v>2240</v>
      </c>
      <c r="AE39" s="50">
        <f t="shared" si="63"/>
        <v>343.61</v>
      </c>
      <c r="AF39" s="49"/>
      <c r="AG39" s="121">
        <v>334.84</v>
      </c>
      <c r="AH39" s="45">
        <f t="shared" si="99"/>
        <v>8.7700000000000387</v>
      </c>
      <c r="AJ39" s="24" t="s">
        <v>129</v>
      </c>
      <c r="AK39" s="23">
        <v>2240</v>
      </c>
      <c r="AL39" s="50">
        <f t="shared" si="64"/>
        <v>8.7700000000000387</v>
      </c>
      <c r="AM39" s="49"/>
      <c r="AN39" s="121"/>
      <c r="AO39" s="45">
        <f t="shared" si="100"/>
        <v>8.7700000000000387</v>
      </c>
      <c r="AQ39" s="24" t="s">
        <v>129</v>
      </c>
      <c r="AR39" s="23">
        <v>2240</v>
      </c>
      <c r="AS39" s="50">
        <f t="shared" si="65"/>
        <v>8.7700000000000387</v>
      </c>
      <c r="AT39" s="49"/>
      <c r="AU39" s="121"/>
      <c r="AV39" s="45">
        <f t="shared" si="101"/>
        <v>8.7700000000000387</v>
      </c>
      <c r="AX39" s="24" t="s">
        <v>129</v>
      </c>
      <c r="AY39" s="23">
        <v>2240</v>
      </c>
      <c r="AZ39" s="50">
        <f t="shared" si="66"/>
        <v>8.7700000000000387</v>
      </c>
      <c r="BA39" s="49"/>
      <c r="BB39" s="49"/>
      <c r="BC39" s="45">
        <f t="shared" si="102"/>
        <v>8.7700000000000387</v>
      </c>
      <c r="BE39" s="24" t="s">
        <v>129</v>
      </c>
      <c r="BF39" s="23">
        <v>2240</v>
      </c>
      <c r="BG39" s="50">
        <f t="shared" si="67"/>
        <v>8.7700000000000387</v>
      </c>
      <c r="BH39" s="49"/>
      <c r="BI39" s="49"/>
      <c r="BJ39" s="45">
        <f t="shared" si="103"/>
        <v>8.7700000000000387</v>
      </c>
      <c r="BL39" s="24" t="s">
        <v>129</v>
      </c>
      <c r="BM39" s="23">
        <v>2240</v>
      </c>
      <c r="BN39" s="50">
        <f t="shared" si="68"/>
        <v>8.7700000000000387</v>
      </c>
      <c r="BO39" s="49"/>
      <c r="BP39" s="49"/>
      <c r="BQ39" s="45">
        <f t="shared" si="104"/>
        <v>8.7700000000000387</v>
      </c>
      <c r="BS39" s="24" t="s">
        <v>129</v>
      </c>
      <c r="BT39" s="23">
        <v>2240</v>
      </c>
      <c r="BU39" s="50">
        <f t="shared" si="69"/>
        <v>8.7700000000000387</v>
      </c>
      <c r="BV39" s="49"/>
      <c r="BW39" s="49"/>
      <c r="BX39" s="45">
        <f t="shared" si="105"/>
        <v>8.7700000000000387</v>
      </c>
      <c r="BZ39" s="24" t="s">
        <v>129</v>
      </c>
      <c r="CA39" s="23">
        <v>2240</v>
      </c>
      <c r="CB39" s="50">
        <f t="shared" si="70"/>
        <v>8.7700000000000387</v>
      </c>
      <c r="CC39" s="49"/>
      <c r="CD39" s="49"/>
      <c r="CE39" s="45">
        <f t="shared" si="106"/>
        <v>8.7700000000000387</v>
      </c>
    </row>
    <row r="40" spans="1:83" s="27" customFormat="1" ht="15.75" customHeight="1" thickBot="1">
      <c r="A40" s="21" t="s">
        <v>41</v>
      </c>
      <c r="B40" s="16">
        <v>2240</v>
      </c>
      <c r="C40" s="49">
        <v>1868</v>
      </c>
      <c r="D40" s="49"/>
      <c r="E40" s="49"/>
      <c r="F40" s="45">
        <f t="shared" si="95"/>
        <v>1868</v>
      </c>
      <c r="H40" s="21" t="s">
        <v>41</v>
      </c>
      <c r="I40" s="16">
        <v>2240</v>
      </c>
      <c r="J40" s="50">
        <f t="shared" si="60"/>
        <v>1868</v>
      </c>
      <c r="K40" s="49"/>
      <c r="L40" s="121"/>
      <c r="M40" s="45">
        <f t="shared" si="96"/>
        <v>1868</v>
      </c>
      <c r="O40" s="21" t="s">
        <v>41</v>
      </c>
      <c r="P40" s="16">
        <v>2240</v>
      </c>
      <c r="Q40" s="50">
        <f t="shared" si="61"/>
        <v>1868</v>
      </c>
      <c r="R40" s="49"/>
      <c r="S40" s="121"/>
      <c r="T40" s="45">
        <f t="shared" si="97"/>
        <v>1868</v>
      </c>
      <c r="U40" s="28"/>
      <c r="V40" s="21" t="s">
        <v>41</v>
      </c>
      <c r="W40" s="16">
        <v>2240</v>
      </c>
      <c r="X40" s="50">
        <f t="shared" si="62"/>
        <v>1868</v>
      </c>
      <c r="Y40" s="49"/>
      <c r="Z40" s="121"/>
      <c r="AA40" s="45">
        <f t="shared" si="98"/>
        <v>1868</v>
      </c>
      <c r="AB40" s="28"/>
      <c r="AC40" s="21" t="s">
        <v>41</v>
      </c>
      <c r="AD40" s="16">
        <v>2240</v>
      </c>
      <c r="AE40" s="50">
        <f t="shared" si="63"/>
        <v>1868</v>
      </c>
      <c r="AF40" s="49"/>
      <c r="AG40" s="121"/>
      <c r="AH40" s="45">
        <f t="shared" si="99"/>
        <v>1868</v>
      </c>
      <c r="AJ40" s="21" t="s">
        <v>41</v>
      </c>
      <c r="AK40" s="16">
        <v>2240</v>
      </c>
      <c r="AL40" s="50">
        <f t="shared" si="64"/>
        <v>1868</v>
      </c>
      <c r="AM40" s="49"/>
      <c r="AN40" s="121"/>
      <c r="AO40" s="45">
        <f t="shared" si="100"/>
        <v>1868</v>
      </c>
      <c r="AQ40" s="21" t="s">
        <v>41</v>
      </c>
      <c r="AR40" s="16">
        <v>2240</v>
      </c>
      <c r="AS40" s="50">
        <f t="shared" si="65"/>
        <v>1868</v>
      </c>
      <c r="AT40" s="49"/>
      <c r="AU40" s="121">
        <f>861.36+494.7</f>
        <v>1356.06</v>
      </c>
      <c r="AV40" s="45">
        <f t="shared" si="101"/>
        <v>511.94000000000005</v>
      </c>
      <c r="AX40" s="21" t="s">
        <v>41</v>
      </c>
      <c r="AY40" s="16">
        <v>2240</v>
      </c>
      <c r="AZ40" s="50">
        <f t="shared" si="66"/>
        <v>511.94000000000005</v>
      </c>
      <c r="BA40" s="49"/>
      <c r="BB40" s="49"/>
      <c r="BC40" s="45">
        <f t="shared" si="102"/>
        <v>511.94000000000005</v>
      </c>
      <c r="BE40" s="21" t="s">
        <v>41</v>
      </c>
      <c r="BF40" s="16">
        <v>2240</v>
      </c>
      <c r="BG40" s="50">
        <f t="shared" si="67"/>
        <v>511.94000000000005</v>
      </c>
      <c r="BH40" s="49"/>
      <c r="BI40" s="49"/>
      <c r="BJ40" s="45">
        <f t="shared" si="103"/>
        <v>511.94000000000005</v>
      </c>
      <c r="BL40" s="21" t="s">
        <v>41</v>
      </c>
      <c r="BM40" s="16">
        <v>2240</v>
      </c>
      <c r="BN40" s="50">
        <f t="shared" si="68"/>
        <v>511.94000000000005</v>
      </c>
      <c r="BO40" s="49"/>
      <c r="BP40" s="49"/>
      <c r="BQ40" s="45">
        <f t="shared" si="104"/>
        <v>511.94000000000005</v>
      </c>
      <c r="BS40" s="21" t="s">
        <v>41</v>
      </c>
      <c r="BT40" s="16">
        <v>2240</v>
      </c>
      <c r="BU40" s="50">
        <f t="shared" si="69"/>
        <v>511.94000000000005</v>
      </c>
      <c r="BV40" s="49"/>
      <c r="BW40" s="49"/>
      <c r="BX40" s="45">
        <f t="shared" si="105"/>
        <v>511.94000000000005</v>
      </c>
      <c r="BZ40" s="21" t="s">
        <v>41</v>
      </c>
      <c r="CA40" s="16">
        <v>2240</v>
      </c>
      <c r="CB40" s="50">
        <f t="shared" si="70"/>
        <v>511.94000000000005</v>
      </c>
      <c r="CC40" s="49"/>
      <c r="CD40" s="49"/>
      <c r="CE40" s="45">
        <f t="shared" si="106"/>
        <v>511.94000000000005</v>
      </c>
    </row>
    <row r="41" spans="1:83" s="27" customFormat="1" ht="15.75" customHeight="1" thickBot="1">
      <c r="A41" s="21" t="s">
        <v>47</v>
      </c>
      <c r="B41" s="16">
        <v>2240</v>
      </c>
      <c r="C41" s="49">
        <v>2700</v>
      </c>
      <c r="D41" s="49"/>
      <c r="E41" s="49"/>
      <c r="F41" s="45">
        <f t="shared" si="95"/>
        <v>2700</v>
      </c>
      <c r="H41" s="21" t="s">
        <v>47</v>
      </c>
      <c r="I41" s="16">
        <v>2240</v>
      </c>
      <c r="J41" s="50">
        <f t="shared" si="60"/>
        <v>2700</v>
      </c>
      <c r="K41" s="49"/>
      <c r="L41" s="121"/>
      <c r="M41" s="45">
        <f t="shared" si="96"/>
        <v>2700</v>
      </c>
      <c r="O41" s="21" t="s">
        <v>47</v>
      </c>
      <c r="P41" s="16">
        <v>2240</v>
      </c>
      <c r="Q41" s="50">
        <f t="shared" si="61"/>
        <v>2700</v>
      </c>
      <c r="R41" s="49"/>
      <c r="S41" s="121"/>
      <c r="T41" s="45">
        <f t="shared" si="97"/>
        <v>2700</v>
      </c>
      <c r="U41" s="28"/>
      <c r="V41" s="21" t="s">
        <v>47</v>
      </c>
      <c r="W41" s="16">
        <v>2240</v>
      </c>
      <c r="X41" s="50">
        <f t="shared" si="62"/>
        <v>2700</v>
      </c>
      <c r="Y41" s="49"/>
      <c r="Z41" s="121"/>
      <c r="AA41" s="45">
        <f t="shared" si="98"/>
        <v>2700</v>
      </c>
      <c r="AB41" s="28"/>
      <c r="AC41" s="21" t="s">
        <v>47</v>
      </c>
      <c r="AD41" s="16">
        <v>2240</v>
      </c>
      <c r="AE41" s="50">
        <f t="shared" si="63"/>
        <v>2700</v>
      </c>
      <c r="AF41" s="49"/>
      <c r="AG41" s="121"/>
      <c r="AH41" s="45">
        <f t="shared" si="99"/>
        <v>2700</v>
      </c>
      <c r="AJ41" s="21" t="s">
        <v>47</v>
      </c>
      <c r="AK41" s="16">
        <v>2240</v>
      </c>
      <c r="AL41" s="50">
        <f t="shared" si="64"/>
        <v>2700</v>
      </c>
      <c r="AM41" s="49"/>
      <c r="AN41" s="121"/>
      <c r="AO41" s="45">
        <f t="shared" si="100"/>
        <v>2700</v>
      </c>
      <c r="AQ41" s="21" t="s">
        <v>47</v>
      </c>
      <c r="AR41" s="16">
        <v>2240</v>
      </c>
      <c r="AS41" s="50">
        <f t="shared" si="65"/>
        <v>2700</v>
      </c>
      <c r="AT41" s="49"/>
      <c r="AU41" s="121"/>
      <c r="AV41" s="45">
        <f t="shared" si="101"/>
        <v>2700</v>
      </c>
      <c r="AX41" s="21" t="s">
        <v>47</v>
      </c>
      <c r="AY41" s="16">
        <v>2240</v>
      </c>
      <c r="AZ41" s="50">
        <f t="shared" si="66"/>
        <v>2700</v>
      </c>
      <c r="BA41" s="49"/>
      <c r="BB41" s="49"/>
      <c r="BC41" s="45">
        <f t="shared" si="102"/>
        <v>2700</v>
      </c>
      <c r="BE41" s="21" t="s">
        <v>47</v>
      </c>
      <c r="BF41" s="16">
        <v>2240</v>
      </c>
      <c r="BG41" s="50">
        <f t="shared" si="67"/>
        <v>2700</v>
      </c>
      <c r="BH41" s="49"/>
      <c r="BI41" s="49"/>
      <c r="BJ41" s="45">
        <f t="shared" si="103"/>
        <v>2700</v>
      </c>
      <c r="BL41" s="21" t="s">
        <v>47</v>
      </c>
      <c r="BM41" s="16">
        <v>2240</v>
      </c>
      <c r="BN41" s="50">
        <f t="shared" si="68"/>
        <v>2700</v>
      </c>
      <c r="BO41" s="49"/>
      <c r="BP41" s="49"/>
      <c r="BQ41" s="45">
        <f t="shared" si="104"/>
        <v>2700</v>
      </c>
      <c r="BS41" s="21" t="s">
        <v>47</v>
      </c>
      <c r="BT41" s="16">
        <v>2240</v>
      </c>
      <c r="BU41" s="50">
        <f t="shared" si="69"/>
        <v>2700</v>
      </c>
      <c r="BV41" s="49"/>
      <c r="BW41" s="49"/>
      <c r="BX41" s="45">
        <f t="shared" si="105"/>
        <v>2700</v>
      </c>
      <c r="BZ41" s="21" t="s">
        <v>47</v>
      </c>
      <c r="CA41" s="16">
        <v>2240</v>
      </c>
      <c r="CB41" s="50">
        <f t="shared" si="70"/>
        <v>2700</v>
      </c>
      <c r="CC41" s="49"/>
      <c r="CD41" s="49"/>
      <c r="CE41" s="45">
        <f t="shared" si="106"/>
        <v>2700</v>
      </c>
    </row>
    <row r="42" spans="1:83" s="27" customFormat="1" ht="15.75" customHeight="1" thickBot="1">
      <c r="A42" s="21" t="s">
        <v>45</v>
      </c>
      <c r="B42" s="16">
        <v>2240</v>
      </c>
      <c r="C42" s="49">
        <v>820</v>
      </c>
      <c r="D42" s="49"/>
      <c r="E42" s="49"/>
      <c r="F42" s="45">
        <f t="shared" si="95"/>
        <v>820</v>
      </c>
      <c r="H42" s="21" t="s">
        <v>45</v>
      </c>
      <c r="I42" s="16">
        <v>2240</v>
      </c>
      <c r="J42" s="50">
        <f t="shared" si="60"/>
        <v>820</v>
      </c>
      <c r="K42" s="49"/>
      <c r="L42" s="121">
        <v>820</v>
      </c>
      <c r="M42" s="45">
        <f t="shared" si="96"/>
        <v>0</v>
      </c>
      <c r="O42" s="21" t="s">
        <v>45</v>
      </c>
      <c r="P42" s="16">
        <v>2240</v>
      </c>
      <c r="Q42" s="50">
        <f t="shared" si="61"/>
        <v>0</v>
      </c>
      <c r="R42" s="49"/>
      <c r="S42" s="121"/>
      <c r="T42" s="45">
        <f t="shared" si="97"/>
        <v>0</v>
      </c>
      <c r="U42" s="28"/>
      <c r="V42" s="21" t="s">
        <v>45</v>
      </c>
      <c r="W42" s="16">
        <v>2240</v>
      </c>
      <c r="X42" s="50">
        <f t="shared" si="62"/>
        <v>0</v>
      </c>
      <c r="Y42" s="49"/>
      <c r="Z42" s="121"/>
      <c r="AA42" s="45">
        <f t="shared" si="98"/>
        <v>0</v>
      </c>
      <c r="AB42" s="28"/>
      <c r="AC42" s="21" t="s">
        <v>45</v>
      </c>
      <c r="AD42" s="16">
        <v>2240</v>
      </c>
      <c r="AE42" s="50">
        <f t="shared" si="63"/>
        <v>0</v>
      </c>
      <c r="AF42" s="49"/>
      <c r="AG42" s="121"/>
      <c r="AH42" s="45">
        <f t="shared" si="99"/>
        <v>0</v>
      </c>
      <c r="AJ42" s="21" t="s">
        <v>45</v>
      </c>
      <c r="AK42" s="16">
        <v>2240</v>
      </c>
      <c r="AL42" s="50">
        <f t="shared" si="64"/>
        <v>0</v>
      </c>
      <c r="AM42" s="49"/>
      <c r="AN42" s="121"/>
      <c r="AO42" s="45">
        <f t="shared" si="100"/>
        <v>0</v>
      </c>
      <c r="AQ42" s="21" t="s">
        <v>45</v>
      </c>
      <c r="AR42" s="16">
        <v>2240</v>
      </c>
      <c r="AS42" s="50">
        <f t="shared" si="65"/>
        <v>0</v>
      </c>
      <c r="AT42" s="49"/>
      <c r="AU42" s="121"/>
      <c r="AV42" s="45">
        <f t="shared" si="101"/>
        <v>0</v>
      </c>
      <c r="AX42" s="21" t="s">
        <v>45</v>
      </c>
      <c r="AY42" s="16">
        <v>2240</v>
      </c>
      <c r="AZ42" s="50">
        <f t="shared" si="66"/>
        <v>0</v>
      </c>
      <c r="BA42" s="49"/>
      <c r="BB42" s="49"/>
      <c r="BC42" s="45">
        <f t="shared" si="102"/>
        <v>0</v>
      </c>
      <c r="BE42" s="21" t="s">
        <v>45</v>
      </c>
      <c r="BF42" s="16">
        <v>2240</v>
      </c>
      <c r="BG42" s="50">
        <f t="shared" si="67"/>
        <v>0</v>
      </c>
      <c r="BH42" s="49"/>
      <c r="BI42" s="49"/>
      <c r="BJ42" s="45">
        <f t="shared" si="103"/>
        <v>0</v>
      </c>
      <c r="BL42" s="21" t="s">
        <v>45</v>
      </c>
      <c r="BM42" s="16">
        <v>2240</v>
      </c>
      <c r="BN42" s="50">
        <f t="shared" si="68"/>
        <v>0</v>
      </c>
      <c r="BO42" s="49"/>
      <c r="BP42" s="49"/>
      <c r="BQ42" s="45">
        <f t="shared" si="104"/>
        <v>0</v>
      </c>
      <c r="BS42" s="21" t="s">
        <v>45</v>
      </c>
      <c r="BT42" s="16">
        <v>2240</v>
      </c>
      <c r="BU42" s="50">
        <f t="shared" si="69"/>
        <v>0</v>
      </c>
      <c r="BV42" s="49"/>
      <c r="BW42" s="49"/>
      <c r="BX42" s="45">
        <f t="shared" si="105"/>
        <v>0</v>
      </c>
      <c r="BZ42" s="21" t="s">
        <v>45</v>
      </c>
      <c r="CA42" s="16">
        <v>2240</v>
      </c>
      <c r="CB42" s="50">
        <f t="shared" si="70"/>
        <v>0</v>
      </c>
      <c r="CC42" s="49"/>
      <c r="CD42" s="49"/>
      <c r="CE42" s="45">
        <f t="shared" si="106"/>
        <v>0</v>
      </c>
    </row>
    <row r="43" spans="1:83" s="129" customFormat="1" ht="15.75" customHeight="1" thickBot="1">
      <c r="A43" s="24"/>
      <c r="B43" s="23"/>
      <c r="C43" s="49"/>
      <c r="D43" s="49"/>
      <c r="E43" s="49"/>
      <c r="F43" s="31"/>
      <c r="H43" s="24"/>
      <c r="I43" s="23"/>
      <c r="J43" s="133"/>
      <c r="K43" s="49"/>
      <c r="L43" s="121"/>
      <c r="M43" s="31"/>
      <c r="O43" s="24"/>
      <c r="P43" s="23"/>
      <c r="Q43" s="133"/>
      <c r="R43" s="49"/>
      <c r="S43" s="121"/>
      <c r="T43" s="31"/>
      <c r="V43" s="24"/>
      <c r="W43" s="23"/>
      <c r="X43" s="133"/>
      <c r="Y43" s="49"/>
      <c r="Z43" s="121"/>
      <c r="AA43" s="31"/>
      <c r="AC43" s="24" t="s">
        <v>156</v>
      </c>
      <c r="AD43" s="23">
        <v>2240</v>
      </c>
      <c r="AE43" s="133">
        <v>180</v>
      </c>
      <c r="AF43" s="49"/>
      <c r="AG43" s="121">
        <v>180</v>
      </c>
      <c r="AH43" s="45">
        <f t="shared" si="99"/>
        <v>0</v>
      </c>
      <c r="AJ43" s="24"/>
      <c r="AK43" s="23"/>
      <c r="AL43" s="133"/>
      <c r="AM43" s="49"/>
      <c r="AN43" s="121"/>
      <c r="AO43" s="31"/>
      <c r="AQ43" s="24"/>
      <c r="AR43" s="23"/>
      <c r="AS43" s="133"/>
      <c r="AT43" s="49"/>
      <c r="AU43" s="121"/>
      <c r="AV43" s="31"/>
      <c r="AX43" s="24"/>
      <c r="AY43" s="23"/>
      <c r="AZ43" s="133"/>
      <c r="BA43" s="49"/>
      <c r="BB43" s="49"/>
      <c r="BC43" s="31"/>
      <c r="BE43" s="24"/>
      <c r="BF43" s="23"/>
      <c r="BG43" s="133"/>
      <c r="BH43" s="49"/>
      <c r="BI43" s="49"/>
      <c r="BJ43" s="31"/>
      <c r="BL43" s="24"/>
      <c r="BM43" s="23"/>
      <c r="BN43" s="133"/>
      <c r="BO43" s="49"/>
      <c r="BP43" s="49"/>
      <c r="BQ43" s="31"/>
      <c r="BS43" s="24"/>
      <c r="BT43" s="23"/>
      <c r="BU43" s="133"/>
      <c r="BV43" s="49"/>
      <c r="BW43" s="49"/>
      <c r="BX43" s="31"/>
      <c r="BZ43" s="24"/>
      <c r="CA43" s="23"/>
      <c r="CB43" s="133"/>
      <c r="CC43" s="49"/>
      <c r="CD43" s="49"/>
      <c r="CE43" s="31"/>
    </row>
    <row r="44" spans="1:83" s="27" customFormat="1" ht="15.75" customHeight="1" thickBot="1">
      <c r="A44" s="24" t="s">
        <v>138</v>
      </c>
      <c r="B44" s="23">
        <v>2240</v>
      </c>
      <c r="C44" s="49">
        <v>4600</v>
      </c>
      <c r="D44" s="49"/>
      <c r="E44" s="49"/>
      <c r="F44" s="45">
        <f t="shared" si="95"/>
        <v>4600</v>
      </c>
      <c r="H44" s="24" t="s">
        <v>138</v>
      </c>
      <c r="I44" s="23">
        <v>2240</v>
      </c>
      <c r="J44" s="50">
        <f t="shared" si="60"/>
        <v>4600</v>
      </c>
      <c r="K44" s="49"/>
      <c r="L44" s="121"/>
      <c r="M44" s="45">
        <f t="shared" si="96"/>
        <v>4600</v>
      </c>
      <c r="O44" s="24" t="s">
        <v>138</v>
      </c>
      <c r="P44" s="23">
        <v>2240</v>
      </c>
      <c r="Q44" s="50">
        <f t="shared" si="61"/>
        <v>4600</v>
      </c>
      <c r="R44" s="49"/>
      <c r="S44" s="121"/>
      <c r="T44" s="45">
        <f t="shared" si="97"/>
        <v>4600</v>
      </c>
      <c r="U44" s="28"/>
      <c r="V44" s="24" t="s">
        <v>138</v>
      </c>
      <c r="W44" s="23">
        <v>2240</v>
      </c>
      <c r="X44" s="50">
        <f t="shared" si="62"/>
        <v>4600</v>
      </c>
      <c r="Y44" s="49"/>
      <c r="Z44" s="121">
        <v>4500</v>
      </c>
      <c r="AA44" s="45">
        <f t="shared" si="98"/>
        <v>100</v>
      </c>
      <c r="AB44" s="28"/>
      <c r="AC44" s="24" t="s">
        <v>138</v>
      </c>
      <c r="AD44" s="23">
        <v>2240</v>
      </c>
      <c r="AE44" s="50">
        <f t="shared" si="63"/>
        <v>100</v>
      </c>
      <c r="AF44" s="49"/>
      <c r="AG44" s="121"/>
      <c r="AH44" s="45">
        <f t="shared" si="99"/>
        <v>100</v>
      </c>
      <c r="AJ44" s="24" t="s">
        <v>138</v>
      </c>
      <c r="AK44" s="23">
        <v>2240</v>
      </c>
      <c r="AL44" s="50">
        <f t="shared" si="64"/>
        <v>100</v>
      </c>
      <c r="AM44" s="49"/>
      <c r="AN44" s="121"/>
      <c r="AO44" s="45">
        <f t="shared" si="100"/>
        <v>100</v>
      </c>
      <c r="AQ44" s="24" t="s">
        <v>138</v>
      </c>
      <c r="AR44" s="23">
        <v>2240</v>
      </c>
      <c r="AS44" s="50">
        <f t="shared" si="65"/>
        <v>100</v>
      </c>
      <c r="AT44" s="49"/>
      <c r="AU44" s="121"/>
      <c r="AV44" s="45">
        <f t="shared" si="101"/>
        <v>100</v>
      </c>
      <c r="AX44" s="24" t="s">
        <v>138</v>
      </c>
      <c r="AY44" s="23">
        <v>2240</v>
      </c>
      <c r="AZ44" s="50">
        <f t="shared" si="66"/>
        <v>100</v>
      </c>
      <c r="BA44" s="49"/>
      <c r="BB44" s="49"/>
      <c r="BC44" s="45">
        <f t="shared" si="102"/>
        <v>100</v>
      </c>
      <c r="BE44" s="24" t="s">
        <v>138</v>
      </c>
      <c r="BF44" s="23">
        <v>2240</v>
      </c>
      <c r="BG44" s="50">
        <f t="shared" si="67"/>
        <v>100</v>
      </c>
      <c r="BH44" s="49"/>
      <c r="BI44" s="49"/>
      <c r="BJ44" s="45">
        <f t="shared" si="103"/>
        <v>100</v>
      </c>
      <c r="BL44" s="24" t="s">
        <v>138</v>
      </c>
      <c r="BM44" s="23">
        <v>2240</v>
      </c>
      <c r="BN44" s="50">
        <f t="shared" si="68"/>
        <v>100</v>
      </c>
      <c r="BO44" s="49"/>
      <c r="BP44" s="49"/>
      <c r="BQ44" s="45">
        <f t="shared" si="104"/>
        <v>100</v>
      </c>
      <c r="BS44" s="24" t="s">
        <v>138</v>
      </c>
      <c r="BT44" s="23">
        <v>2240</v>
      </c>
      <c r="BU44" s="50">
        <f t="shared" si="69"/>
        <v>100</v>
      </c>
      <c r="BV44" s="49"/>
      <c r="BW44" s="49"/>
      <c r="BX44" s="45">
        <f t="shared" si="105"/>
        <v>100</v>
      </c>
      <c r="BZ44" s="24" t="s">
        <v>138</v>
      </c>
      <c r="CA44" s="23">
        <v>2240</v>
      </c>
      <c r="CB44" s="50">
        <f t="shared" si="70"/>
        <v>100</v>
      </c>
      <c r="CC44" s="49"/>
      <c r="CD44" s="49"/>
      <c r="CE44" s="45">
        <f t="shared" si="106"/>
        <v>100</v>
      </c>
    </row>
    <row r="45" spans="1:83" s="27" customFormat="1" ht="15.75" customHeight="1" thickBot="1">
      <c r="A45" s="21" t="s">
        <v>43</v>
      </c>
      <c r="B45" s="16">
        <v>2240</v>
      </c>
      <c r="C45" s="49">
        <v>935</v>
      </c>
      <c r="D45" s="49"/>
      <c r="E45" s="49"/>
      <c r="F45" s="45">
        <f t="shared" si="95"/>
        <v>935</v>
      </c>
      <c r="H45" s="21" t="s">
        <v>43</v>
      </c>
      <c r="I45" s="16">
        <v>2240</v>
      </c>
      <c r="J45" s="50">
        <f t="shared" si="60"/>
        <v>935</v>
      </c>
      <c r="K45" s="49"/>
      <c r="L45" s="121"/>
      <c r="M45" s="45">
        <f t="shared" si="96"/>
        <v>935</v>
      </c>
      <c r="O45" s="21" t="s">
        <v>43</v>
      </c>
      <c r="P45" s="16">
        <v>2240</v>
      </c>
      <c r="Q45" s="50">
        <f t="shared" si="61"/>
        <v>935</v>
      </c>
      <c r="R45" s="49"/>
      <c r="S45" s="121"/>
      <c r="T45" s="45">
        <f t="shared" si="97"/>
        <v>935</v>
      </c>
      <c r="U45" s="28"/>
      <c r="V45" s="21" t="s">
        <v>43</v>
      </c>
      <c r="W45" s="16">
        <v>2240</v>
      </c>
      <c r="X45" s="50">
        <f t="shared" si="62"/>
        <v>935</v>
      </c>
      <c r="Y45" s="49"/>
      <c r="Z45" s="121"/>
      <c r="AA45" s="45">
        <f t="shared" si="98"/>
        <v>935</v>
      </c>
      <c r="AB45" s="28"/>
      <c r="AC45" s="21" t="s">
        <v>43</v>
      </c>
      <c r="AD45" s="16">
        <v>2240</v>
      </c>
      <c r="AE45" s="50">
        <f t="shared" si="63"/>
        <v>935</v>
      </c>
      <c r="AF45" s="49"/>
      <c r="AG45" s="121"/>
      <c r="AH45" s="45">
        <f t="shared" si="99"/>
        <v>935</v>
      </c>
      <c r="AJ45" s="21" t="s">
        <v>43</v>
      </c>
      <c r="AK45" s="16">
        <v>2240</v>
      </c>
      <c r="AL45" s="50">
        <f t="shared" si="64"/>
        <v>935</v>
      </c>
      <c r="AM45" s="49"/>
      <c r="AN45" s="121"/>
      <c r="AO45" s="45">
        <f t="shared" si="100"/>
        <v>935</v>
      </c>
      <c r="AQ45" s="21" t="s">
        <v>43</v>
      </c>
      <c r="AR45" s="16">
        <v>2240</v>
      </c>
      <c r="AS45" s="50">
        <f t="shared" si="65"/>
        <v>935</v>
      </c>
      <c r="AT45" s="49"/>
      <c r="AU45" s="121">
        <v>935</v>
      </c>
      <c r="AV45" s="45">
        <f t="shared" si="101"/>
        <v>0</v>
      </c>
      <c r="AX45" s="21" t="s">
        <v>43</v>
      </c>
      <c r="AY45" s="16">
        <v>2240</v>
      </c>
      <c r="AZ45" s="50">
        <f t="shared" si="66"/>
        <v>0</v>
      </c>
      <c r="BA45" s="49"/>
      <c r="BB45" s="49"/>
      <c r="BC45" s="45">
        <f t="shared" si="102"/>
        <v>0</v>
      </c>
      <c r="BE45" s="21" t="s">
        <v>43</v>
      </c>
      <c r="BF45" s="16">
        <v>2240</v>
      </c>
      <c r="BG45" s="50">
        <f t="shared" si="67"/>
        <v>0</v>
      </c>
      <c r="BH45" s="49"/>
      <c r="BI45" s="49"/>
      <c r="BJ45" s="45">
        <f t="shared" si="103"/>
        <v>0</v>
      </c>
      <c r="BL45" s="21" t="s">
        <v>43</v>
      </c>
      <c r="BM45" s="16">
        <v>2240</v>
      </c>
      <c r="BN45" s="50">
        <f t="shared" si="68"/>
        <v>0</v>
      </c>
      <c r="BO45" s="49"/>
      <c r="BP45" s="49"/>
      <c r="BQ45" s="45">
        <f t="shared" si="104"/>
        <v>0</v>
      </c>
      <c r="BS45" s="21" t="s">
        <v>43</v>
      </c>
      <c r="BT45" s="16">
        <v>2240</v>
      </c>
      <c r="BU45" s="50">
        <f t="shared" si="69"/>
        <v>0</v>
      </c>
      <c r="BV45" s="49"/>
      <c r="BW45" s="49"/>
      <c r="BX45" s="45">
        <f t="shared" si="105"/>
        <v>0</v>
      </c>
      <c r="BZ45" s="21" t="s">
        <v>43</v>
      </c>
      <c r="CA45" s="16">
        <v>2240</v>
      </c>
      <c r="CB45" s="50">
        <f t="shared" si="70"/>
        <v>0</v>
      </c>
      <c r="CC45" s="49"/>
      <c r="CD45" s="49"/>
      <c r="CE45" s="45">
        <f t="shared" si="106"/>
        <v>0</v>
      </c>
    </row>
    <row r="46" spans="1:83" s="27" customFormat="1" ht="15.75" customHeight="1" thickBot="1">
      <c r="A46" s="21" t="s">
        <v>37</v>
      </c>
      <c r="B46" s="16">
        <v>2240</v>
      </c>
      <c r="C46" s="49">
        <v>7560</v>
      </c>
      <c r="D46" s="49"/>
      <c r="E46" s="49"/>
      <c r="F46" s="45">
        <f t="shared" si="95"/>
        <v>7560</v>
      </c>
      <c r="H46" s="21" t="s">
        <v>37</v>
      </c>
      <c r="I46" s="16">
        <v>2240</v>
      </c>
      <c r="J46" s="50">
        <f t="shared" si="60"/>
        <v>7560</v>
      </c>
      <c r="K46" s="49"/>
      <c r="L46" s="121">
        <v>130.43</v>
      </c>
      <c r="M46" s="45">
        <f t="shared" si="96"/>
        <v>7429.57</v>
      </c>
      <c r="O46" s="21" t="s">
        <v>37</v>
      </c>
      <c r="P46" s="16">
        <v>2240</v>
      </c>
      <c r="Q46" s="50">
        <f t="shared" si="61"/>
        <v>7429.57</v>
      </c>
      <c r="R46" s="49"/>
      <c r="S46" s="121">
        <v>367.42</v>
      </c>
      <c r="T46" s="45">
        <f t="shared" si="97"/>
        <v>7062.15</v>
      </c>
      <c r="U46" s="28"/>
      <c r="V46" s="21" t="s">
        <v>37</v>
      </c>
      <c r="W46" s="16">
        <v>2240</v>
      </c>
      <c r="X46" s="50">
        <f t="shared" si="62"/>
        <v>7062.15</v>
      </c>
      <c r="Y46" s="49"/>
      <c r="Z46" s="121">
        <v>2480.4299999999998</v>
      </c>
      <c r="AA46" s="45">
        <f t="shared" si="98"/>
        <v>4581.7199999999993</v>
      </c>
      <c r="AB46" s="28"/>
      <c r="AC46" s="21" t="s">
        <v>37</v>
      </c>
      <c r="AD46" s="16">
        <v>2240</v>
      </c>
      <c r="AE46" s="50">
        <f t="shared" si="63"/>
        <v>4581.7199999999993</v>
      </c>
      <c r="AF46" s="49"/>
      <c r="AG46" s="121">
        <v>69.760000000000005</v>
      </c>
      <c r="AH46" s="45">
        <f t="shared" si="99"/>
        <v>4511.9599999999991</v>
      </c>
      <c r="AJ46" s="21" t="s">
        <v>37</v>
      </c>
      <c r="AK46" s="16">
        <v>2240</v>
      </c>
      <c r="AL46" s="50">
        <f t="shared" si="64"/>
        <v>4511.9599999999991</v>
      </c>
      <c r="AM46" s="49"/>
      <c r="AN46" s="121"/>
      <c r="AO46" s="45">
        <f t="shared" si="100"/>
        <v>4511.9599999999991</v>
      </c>
      <c r="AQ46" s="21" t="s">
        <v>37</v>
      </c>
      <c r="AR46" s="16">
        <v>2240</v>
      </c>
      <c r="AS46" s="50">
        <f t="shared" si="65"/>
        <v>4511.9599999999991</v>
      </c>
      <c r="AT46" s="49"/>
      <c r="AU46" s="121"/>
      <c r="AV46" s="45">
        <f t="shared" si="101"/>
        <v>4511.9599999999991</v>
      </c>
      <c r="AX46" s="21" t="s">
        <v>37</v>
      </c>
      <c r="AY46" s="16">
        <v>2240</v>
      </c>
      <c r="AZ46" s="50">
        <f t="shared" si="66"/>
        <v>4511.9599999999991</v>
      </c>
      <c r="BA46" s="49"/>
      <c r="BB46" s="49"/>
      <c r="BC46" s="45">
        <f t="shared" si="102"/>
        <v>4511.9599999999991</v>
      </c>
      <c r="BE46" s="21" t="s">
        <v>37</v>
      </c>
      <c r="BF46" s="16">
        <v>2240</v>
      </c>
      <c r="BG46" s="50">
        <f t="shared" si="67"/>
        <v>4511.9599999999991</v>
      </c>
      <c r="BH46" s="49"/>
      <c r="BI46" s="49"/>
      <c r="BJ46" s="45">
        <f t="shared" si="103"/>
        <v>4511.9599999999991</v>
      </c>
      <c r="BL46" s="21" t="s">
        <v>37</v>
      </c>
      <c r="BM46" s="16">
        <v>2240</v>
      </c>
      <c r="BN46" s="50">
        <f t="shared" si="68"/>
        <v>4511.9599999999991</v>
      </c>
      <c r="BO46" s="49"/>
      <c r="BP46" s="49"/>
      <c r="BQ46" s="45">
        <f t="shared" si="104"/>
        <v>4511.9599999999991</v>
      </c>
      <c r="BS46" s="21" t="s">
        <v>37</v>
      </c>
      <c r="BT46" s="16">
        <v>2240</v>
      </c>
      <c r="BU46" s="50">
        <f t="shared" si="69"/>
        <v>4511.9599999999991</v>
      </c>
      <c r="BV46" s="49"/>
      <c r="BW46" s="49"/>
      <c r="BX46" s="45">
        <f t="shared" si="105"/>
        <v>4511.9599999999991</v>
      </c>
      <c r="BZ46" s="21" t="s">
        <v>37</v>
      </c>
      <c r="CA46" s="16">
        <v>2240</v>
      </c>
      <c r="CB46" s="50">
        <f t="shared" si="70"/>
        <v>4511.9599999999991</v>
      </c>
      <c r="CC46" s="49"/>
      <c r="CD46" s="49"/>
      <c r="CE46" s="45">
        <f t="shared" si="106"/>
        <v>4511.9599999999991</v>
      </c>
    </row>
    <row r="47" spans="1:83" s="88" customFormat="1" ht="15.75" customHeight="1" thickBot="1">
      <c r="A47" s="34" t="s">
        <v>143</v>
      </c>
      <c r="B47" s="16">
        <v>2240</v>
      </c>
      <c r="C47" s="49"/>
      <c r="D47" s="49"/>
      <c r="E47" s="49"/>
      <c r="F47" s="45">
        <f t="shared" si="95"/>
        <v>0</v>
      </c>
      <c r="H47" s="34" t="s">
        <v>143</v>
      </c>
      <c r="I47" s="16">
        <v>2240</v>
      </c>
      <c r="J47" s="50">
        <f t="shared" si="60"/>
        <v>0</v>
      </c>
      <c r="K47" s="49"/>
      <c r="L47" s="121"/>
      <c r="M47" s="45">
        <f t="shared" si="96"/>
        <v>0</v>
      </c>
      <c r="O47" s="34" t="s">
        <v>143</v>
      </c>
      <c r="P47" s="16">
        <v>2240</v>
      </c>
      <c r="Q47" s="50">
        <f t="shared" si="61"/>
        <v>0</v>
      </c>
      <c r="R47" s="49"/>
      <c r="S47" s="121"/>
      <c r="T47" s="45">
        <f t="shared" si="97"/>
        <v>0</v>
      </c>
      <c r="V47" s="34" t="s">
        <v>143</v>
      </c>
      <c r="W47" s="16">
        <v>2240</v>
      </c>
      <c r="X47" s="50">
        <f t="shared" si="62"/>
        <v>0</v>
      </c>
      <c r="Y47" s="49"/>
      <c r="Z47" s="121"/>
      <c r="AA47" s="45">
        <f t="shared" si="98"/>
        <v>0</v>
      </c>
      <c r="AC47" s="34" t="s">
        <v>143</v>
      </c>
      <c r="AD47" s="16">
        <v>2240</v>
      </c>
      <c r="AE47" s="50">
        <f t="shared" si="63"/>
        <v>0</v>
      </c>
      <c r="AF47" s="49"/>
      <c r="AG47" s="121"/>
      <c r="AH47" s="45">
        <f t="shared" si="99"/>
        <v>0</v>
      </c>
      <c r="AJ47" s="34" t="s">
        <v>143</v>
      </c>
      <c r="AK47" s="16">
        <v>2240</v>
      </c>
      <c r="AL47" s="50">
        <f t="shared" si="64"/>
        <v>0</v>
      </c>
      <c r="AM47" s="49"/>
      <c r="AN47" s="121"/>
      <c r="AO47" s="45">
        <f t="shared" si="100"/>
        <v>0</v>
      </c>
      <c r="AQ47" s="34" t="s">
        <v>143</v>
      </c>
      <c r="AR47" s="16">
        <v>2240</v>
      </c>
      <c r="AS47" s="50">
        <f t="shared" si="65"/>
        <v>0</v>
      </c>
      <c r="AT47" s="49"/>
      <c r="AU47" s="121"/>
      <c r="AV47" s="45">
        <f t="shared" si="101"/>
        <v>0</v>
      </c>
      <c r="AX47" s="34" t="s">
        <v>143</v>
      </c>
      <c r="AY47" s="16">
        <v>2240</v>
      </c>
      <c r="AZ47" s="50">
        <f t="shared" si="66"/>
        <v>0</v>
      </c>
      <c r="BA47" s="49"/>
      <c r="BB47" s="49"/>
      <c r="BC47" s="45">
        <f t="shared" si="102"/>
        <v>0</v>
      </c>
      <c r="BE47" s="34" t="s">
        <v>143</v>
      </c>
      <c r="BF47" s="16">
        <v>2240</v>
      </c>
      <c r="BG47" s="50">
        <f t="shared" si="67"/>
        <v>0</v>
      </c>
      <c r="BH47" s="49"/>
      <c r="BI47" s="49"/>
      <c r="BJ47" s="45">
        <f t="shared" si="103"/>
        <v>0</v>
      </c>
      <c r="BL47" s="34" t="s">
        <v>143</v>
      </c>
      <c r="BM47" s="16">
        <v>2240</v>
      </c>
      <c r="BN47" s="50">
        <f t="shared" si="68"/>
        <v>0</v>
      </c>
      <c r="BO47" s="49"/>
      <c r="BP47" s="49"/>
      <c r="BQ47" s="45">
        <f t="shared" si="104"/>
        <v>0</v>
      </c>
      <c r="BS47" s="34" t="s">
        <v>143</v>
      </c>
      <c r="BT47" s="16">
        <v>2240</v>
      </c>
      <c r="BU47" s="50">
        <f t="shared" si="69"/>
        <v>0</v>
      </c>
      <c r="BV47" s="49"/>
      <c r="BW47" s="49"/>
      <c r="BX47" s="45">
        <f t="shared" si="105"/>
        <v>0</v>
      </c>
      <c r="BZ47" s="34" t="s">
        <v>143</v>
      </c>
      <c r="CA47" s="16">
        <v>2240</v>
      </c>
      <c r="CB47" s="50">
        <f t="shared" si="70"/>
        <v>0</v>
      </c>
      <c r="CC47" s="49"/>
      <c r="CD47" s="49"/>
      <c r="CE47" s="45">
        <f t="shared" si="106"/>
        <v>0</v>
      </c>
    </row>
    <row r="48" spans="1:83" s="88" customFormat="1" ht="15.75" customHeight="1" thickBot="1">
      <c r="A48" s="34" t="s">
        <v>144</v>
      </c>
      <c r="B48" s="16">
        <v>2240</v>
      </c>
      <c r="C48" s="49"/>
      <c r="D48" s="49"/>
      <c r="E48" s="49"/>
      <c r="F48" s="45">
        <f t="shared" si="95"/>
        <v>0</v>
      </c>
      <c r="H48" s="34" t="s">
        <v>144</v>
      </c>
      <c r="I48" s="16">
        <v>2240</v>
      </c>
      <c r="J48" s="50">
        <f t="shared" si="60"/>
        <v>0</v>
      </c>
      <c r="K48" s="49"/>
      <c r="L48" s="121"/>
      <c r="M48" s="45">
        <f t="shared" si="96"/>
        <v>0</v>
      </c>
      <c r="O48" s="34" t="s">
        <v>144</v>
      </c>
      <c r="P48" s="16">
        <v>2240</v>
      </c>
      <c r="Q48" s="50">
        <f t="shared" si="61"/>
        <v>0</v>
      </c>
      <c r="R48" s="49"/>
      <c r="S48" s="121"/>
      <c r="T48" s="45">
        <f t="shared" si="97"/>
        <v>0</v>
      </c>
      <c r="V48" s="34" t="s">
        <v>144</v>
      </c>
      <c r="W48" s="16">
        <v>2240</v>
      </c>
      <c r="X48" s="50">
        <f t="shared" si="62"/>
        <v>0</v>
      </c>
      <c r="Y48" s="49"/>
      <c r="Z48" s="121"/>
      <c r="AA48" s="45">
        <f t="shared" si="98"/>
        <v>0</v>
      </c>
      <c r="AC48" s="34" t="s">
        <v>144</v>
      </c>
      <c r="AD48" s="16">
        <v>2240</v>
      </c>
      <c r="AE48" s="50">
        <f t="shared" si="63"/>
        <v>0</v>
      </c>
      <c r="AF48" s="49"/>
      <c r="AG48" s="121"/>
      <c r="AH48" s="45">
        <f t="shared" si="99"/>
        <v>0</v>
      </c>
      <c r="AJ48" s="34" t="s">
        <v>144</v>
      </c>
      <c r="AK48" s="16">
        <v>2240</v>
      </c>
      <c r="AL48" s="50">
        <f t="shared" si="64"/>
        <v>0</v>
      </c>
      <c r="AM48" s="49"/>
      <c r="AN48" s="121"/>
      <c r="AO48" s="45">
        <f t="shared" si="100"/>
        <v>0</v>
      </c>
      <c r="AQ48" s="34" t="s">
        <v>144</v>
      </c>
      <c r="AR48" s="16">
        <v>2240</v>
      </c>
      <c r="AS48" s="50">
        <f t="shared" si="65"/>
        <v>0</v>
      </c>
      <c r="AT48" s="49"/>
      <c r="AU48" s="121"/>
      <c r="AV48" s="45">
        <f t="shared" si="101"/>
        <v>0</v>
      </c>
      <c r="AX48" s="34" t="s">
        <v>144</v>
      </c>
      <c r="AY48" s="16">
        <v>2240</v>
      </c>
      <c r="AZ48" s="50">
        <f t="shared" si="66"/>
        <v>0</v>
      </c>
      <c r="BA48" s="49"/>
      <c r="BB48" s="49"/>
      <c r="BC48" s="45">
        <f t="shared" si="102"/>
        <v>0</v>
      </c>
      <c r="BE48" s="34" t="s">
        <v>144</v>
      </c>
      <c r="BF48" s="16">
        <v>2240</v>
      </c>
      <c r="BG48" s="50">
        <f t="shared" si="67"/>
        <v>0</v>
      </c>
      <c r="BH48" s="49"/>
      <c r="BI48" s="49"/>
      <c r="BJ48" s="45">
        <f t="shared" si="103"/>
        <v>0</v>
      </c>
      <c r="BL48" s="34" t="s">
        <v>144</v>
      </c>
      <c r="BM48" s="16">
        <v>2240</v>
      </c>
      <c r="BN48" s="50">
        <f t="shared" si="68"/>
        <v>0</v>
      </c>
      <c r="BO48" s="49"/>
      <c r="BP48" s="49"/>
      <c r="BQ48" s="45">
        <f t="shared" si="104"/>
        <v>0</v>
      </c>
      <c r="BS48" s="34" t="s">
        <v>144</v>
      </c>
      <c r="BT48" s="16">
        <v>2240</v>
      </c>
      <c r="BU48" s="50">
        <f t="shared" si="69"/>
        <v>0</v>
      </c>
      <c r="BV48" s="49"/>
      <c r="BW48" s="49"/>
      <c r="BX48" s="45">
        <f t="shared" si="105"/>
        <v>0</v>
      </c>
      <c r="BZ48" s="34" t="s">
        <v>144</v>
      </c>
      <c r="CA48" s="16">
        <v>2240</v>
      </c>
      <c r="CB48" s="50">
        <f t="shared" si="70"/>
        <v>0</v>
      </c>
      <c r="CC48" s="49"/>
      <c r="CD48" s="49"/>
      <c r="CE48" s="45">
        <f t="shared" si="106"/>
        <v>0</v>
      </c>
    </row>
    <row r="49" spans="1:83" s="88" customFormat="1" ht="15.75" customHeight="1" thickBot="1">
      <c r="A49" s="89" t="s">
        <v>146</v>
      </c>
      <c r="B49" s="23">
        <v>2240</v>
      </c>
      <c r="C49" s="49"/>
      <c r="D49" s="49"/>
      <c r="E49" s="49"/>
      <c r="F49" s="45">
        <f t="shared" si="95"/>
        <v>0</v>
      </c>
      <c r="H49" s="89" t="s">
        <v>146</v>
      </c>
      <c r="I49" s="23">
        <v>2240</v>
      </c>
      <c r="J49" s="50">
        <f t="shared" si="60"/>
        <v>0</v>
      </c>
      <c r="K49" s="49"/>
      <c r="L49" s="121"/>
      <c r="M49" s="45">
        <f t="shared" si="96"/>
        <v>0</v>
      </c>
      <c r="O49" s="89" t="s">
        <v>146</v>
      </c>
      <c r="P49" s="23">
        <v>2240</v>
      </c>
      <c r="Q49" s="50">
        <f t="shared" si="61"/>
        <v>0</v>
      </c>
      <c r="R49" s="49"/>
      <c r="S49" s="121"/>
      <c r="T49" s="45">
        <f t="shared" si="97"/>
        <v>0</v>
      </c>
      <c r="V49" s="89" t="s">
        <v>146</v>
      </c>
      <c r="W49" s="23">
        <v>2240</v>
      </c>
      <c r="X49" s="50">
        <f t="shared" si="62"/>
        <v>0</v>
      </c>
      <c r="Y49" s="49"/>
      <c r="Z49" s="121"/>
      <c r="AA49" s="45">
        <f t="shared" si="98"/>
        <v>0</v>
      </c>
      <c r="AC49" s="89" t="s">
        <v>146</v>
      </c>
      <c r="AD49" s="23">
        <v>2240</v>
      </c>
      <c r="AE49" s="50">
        <f t="shared" si="63"/>
        <v>0</v>
      </c>
      <c r="AF49" s="49"/>
      <c r="AG49" s="121"/>
      <c r="AH49" s="45">
        <f t="shared" si="99"/>
        <v>0</v>
      </c>
      <c r="AJ49" s="89" t="s">
        <v>146</v>
      </c>
      <c r="AK49" s="23">
        <v>2240</v>
      </c>
      <c r="AL49" s="50">
        <f t="shared" si="64"/>
        <v>0</v>
      </c>
      <c r="AM49" s="49"/>
      <c r="AN49" s="121"/>
      <c r="AO49" s="45">
        <f t="shared" si="100"/>
        <v>0</v>
      </c>
      <c r="AQ49" s="89" t="s">
        <v>146</v>
      </c>
      <c r="AR49" s="23">
        <v>2240</v>
      </c>
      <c r="AS49" s="50">
        <f t="shared" si="65"/>
        <v>0</v>
      </c>
      <c r="AT49" s="49"/>
      <c r="AU49" s="121"/>
      <c r="AV49" s="45">
        <f t="shared" si="101"/>
        <v>0</v>
      </c>
      <c r="AX49" s="89" t="s">
        <v>146</v>
      </c>
      <c r="AY49" s="23">
        <v>2240</v>
      </c>
      <c r="AZ49" s="50">
        <f t="shared" si="66"/>
        <v>0</v>
      </c>
      <c r="BA49" s="49"/>
      <c r="BB49" s="49"/>
      <c r="BC49" s="45">
        <f t="shared" si="102"/>
        <v>0</v>
      </c>
      <c r="BE49" s="89" t="s">
        <v>146</v>
      </c>
      <c r="BF49" s="23">
        <v>2240</v>
      </c>
      <c r="BG49" s="50">
        <f t="shared" si="67"/>
        <v>0</v>
      </c>
      <c r="BH49" s="49"/>
      <c r="BI49" s="49"/>
      <c r="BJ49" s="45">
        <f t="shared" si="103"/>
        <v>0</v>
      </c>
      <c r="BL49" s="89" t="s">
        <v>146</v>
      </c>
      <c r="BM49" s="23">
        <v>2240</v>
      </c>
      <c r="BN49" s="50">
        <f t="shared" si="68"/>
        <v>0</v>
      </c>
      <c r="BO49" s="49"/>
      <c r="BP49" s="49"/>
      <c r="BQ49" s="45">
        <f t="shared" si="104"/>
        <v>0</v>
      </c>
      <c r="BS49" s="89" t="s">
        <v>146</v>
      </c>
      <c r="BT49" s="23">
        <v>2240</v>
      </c>
      <c r="BU49" s="50">
        <f t="shared" si="69"/>
        <v>0</v>
      </c>
      <c r="BV49" s="49"/>
      <c r="BW49" s="49"/>
      <c r="BX49" s="45">
        <f t="shared" si="105"/>
        <v>0</v>
      </c>
      <c r="BZ49" s="89" t="s">
        <v>146</v>
      </c>
      <c r="CA49" s="23">
        <v>2240</v>
      </c>
      <c r="CB49" s="50">
        <f t="shared" si="70"/>
        <v>0</v>
      </c>
      <c r="CC49" s="49"/>
      <c r="CD49" s="49"/>
      <c r="CE49" s="45">
        <f t="shared" si="106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48"/>
      <c r="F50" s="45">
        <f t="shared" si="95"/>
        <v>0</v>
      </c>
      <c r="H50" s="21" t="s">
        <v>34</v>
      </c>
      <c r="I50" s="16">
        <v>2240</v>
      </c>
      <c r="J50" s="50">
        <f t="shared" si="60"/>
        <v>0</v>
      </c>
      <c r="K50" s="48"/>
      <c r="L50" s="121"/>
      <c r="M50" s="45">
        <f t="shared" si="96"/>
        <v>0</v>
      </c>
      <c r="O50" s="21" t="s">
        <v>34</v>
      </c>
      <c r="P50" s="16">
        <v>2240</v>
      </c>
      <c r="Q50" s="50">
        <f t="shared" si="61"/>
        <v>0</v>
      </c>
      <c r="R50" s="48"/>
      <c r="S50" s="121"/>
      <c r="T50" s="45">
        <f t="shared" si="97"/>
        <v>0</v>
      </c>
      <c r="U50" s="28"/>
      <c r="V50" s="21" t="s">
        <v>34</v>
      </c>
      <c r="W50" s="16">
        <v>2240</v>
      </c>
      <c r="X50" s="50">
        <f t="shared" si="62"/>
        <v>0</v>
      </c>
      <c r="Y50" s="48"/>
      <c r="Z50" s="121"/>
      <c r="AA50" s="45">
        <f t="shared" si="98"/>
        <v>0</v>
      </c>
      <c r="AB50" s="28"/>
      <c r="AC50" s="21" t="s">
        <v>34</v>
      </c>
      <c r="AD50" s="16">
        <v>2240</v>
      </c>
      <c r="AE50" s="50">
        <f t="shared" si="63"/>
        <v>0</v>
      </c>
      <c r="AF50" s="48"/>
      <c r="AG50" s="121"/>
      <c r="AH50" s="45">
        <f t="shared" si="99"/>
        <v>0</v>
      </c>
      <c r="AJ50" s="21" t="s">
        <v>34</v>
      </c>
      <c r="AK50" s="16">
        <v>2240</v>
      </c>
      <c r="AL50" s="50">
        <f t="shared" si="64"/>
        <v>0</v>
      </c>
      <c r="AM50" s="48"/>
      <c r="AN50" s="121"/>
      <c r="AO50" s="45">
        <f t="shared" si="100"/>
        <v>0</v>
      </c>
      <c r="AQ50" s="21" t="s">
        <v>34</v>
      </c>
      <c r="AR50" s="16">
        <v>2240</v>
      </c>
      <c r="AS50" s="50">
        <f t="shared" si="65"/>
        <v>0</v>
      </c>
      <c r="AT50" s="48"/>
      <c r="AU50" s="121"/>
      <c r="AV50" s="45">
        <f t="shared" si="101"/>
        <v>0</v>
      </c>
      <c r="AX50" s="21" t="s">
        <v>34</v>
      </c>
      <c r="AY50" s="16">
        <v>2240</v>
      </c>
      <c r="AZ50" s="50">
        <f t="shared" si="66"/>
        <v>0</v>
      </c>
      <c r="BA50" s="48"/>
      <c r="BB50" s="48"/>
      <c r="BC50" s="45">
        <f t="shared" si="102"/>
        <v>0</v>
      </c>
      <c r="BE50" s="21" t="s">
        <v>34</v>
      </c>
      <c r="BF50" s="16">
        <v>2240</v>
      </c>
      <c r="BG50" s="50">
        <f t="shared" si="67"/>
        <v>0</v>
      </c>
      <c r="BH50" s="48"/>
      <c r="BI50" s="48"/>
      <c r="BJ50" s="45">
        <f t="shared" si="103"/>
        <v>0</v>
      </c>
      <c r="BL50" s="21" t="s">
        <v>34</v>
      </c>
      <c r="BM50" s="16">
        <v>2240</v>
      </c>
      <c r="BN50" s="50">
        <f t="shared" si="68"/>
        <v>0</v>
      </c>
      <c r="BO50" s="48"/>
      <c r="BP50" s="48"/>
      <c r="BQ50" s="45">
        <f t="shared" si="104"/>
        <v>0</v>
      </c>
      <c r="BS50" s="21" t="s">
        <v>34</v>
      </c>
      <c r="BT50" s="16">
        <v>2240</v>
      </c>
      <c r="BU50" s="50">
        <f t="shared" si="69"/>
        <v>0</v>
      </c>
      <c r="BV50" s="48"/>
      <c r="BW50" s="48"/>
      <c r="BX50" s="45">
        <f t="shared" si="105"/>
        <v>0</v>
      </c>
      <c r="BZ50" s="21" t="s">
        <v>34</v>
      </c>
      <c r="CA50" s="16">
        <v>2240</v>
      </c>
      <c r="CB50" s="50">
        <f t="shared" si="70"/>
        <v>0</v>
      </c>
      <c r="CC50" s="48"/>
      <c r="CD50" s="48"/>
      <c r="CE50" s="45">
        <f t="shared" si="106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353981</v>
      </c>
      <c r="D51" s="47">
        <f>SUM(D52:D56)</f>
        <v>0</v>
      </c>
      <c r="E51" s="120">
        <f>SUM(E52:E56)</f>
        <v>881.44</v>
      </c>
      <c r="F51" s="47">
        <f t="shared" ref="F51" si="107">C51+D51-E51</f>
        <v>353099.56</v>
      </c>
      <c r="H51" s="29" t="s">
        <v>50</v>
      </c>
      <c r="I51" s="30">
        <v>2270</v>
      </c>
      <c r="J51" s="47">
        <f>SUM(J52:J56)</f>
        <v>353099.56</v>
      </c>
      <c r="K51" s="120">
        <f t="shared" ref="K51:L51" si="108">SUM(K52:K56)</f>
        <v>2392</v>
      </c>
      <c r="L51" s="120">
        <f t="shared" si="108"/>
        <v>55440.65</v>
      </c>
      <c r="M51" s="120">
        <f t="shared" ref="M51:M58" si="109">J51+K51-L51</f>
        <v>300050.90999999997</v>
      </c>
      <c r="O51" s="29" t="s">
        <v>50</v>
      </c>
      <c r="P51" s="30">
        <v>2270</v>
      </c>
      <c r="Q51" s="47">
        <f>SUM(Q52:Q56)</f>
        <v>300050.90999999997</v>
      </c>
      <c r="R51" s="120">
        <f t="shared" ref="R51:S51" si="110">SUM(R52:R56)</f>
        <v>1305</v>
      </c>
      <c r="S51" s="120">
        <f t="shared" si="110"/>
        <v>25366.29</v>
      </c>
      <c r="T51" s="47">
        <f t="shared" ref="T51" si="111">Q51+R51-S51</f>
        <v>275989.62</v>
      </c>
      <c r="V51" s="29" t="s">
        <v>50</v>
      </c>
      <c r="W51" s="30">
        <v>2270</v>
      </c>
      <c r="X51" s="47">
        <f>SUM(X52:X56)</f>
        <v>275989.61999999994</v>
      </c>
      <c r="Y51" s="47">
        <f t="shared" ref="Y51:Z51" si="112">SUM(Y52:Y56)</f>
        <v>0</v>
      </c>
      <c r="Z51" s="120">
        <f t="shared" si="112"/>
        <v>53048.78</v>
      </c>
      <c r="AA51" s="47">
        <f t="shared" ref="AA51" si="113">X51+Y51-Z51</f>
        <v>222940.83999999994</v>
      </c>
      <c r="AC51" s="29" t="s">
        <v>50</v>
      </c>
      <c r="AD51" s="30">
        <v>2270</v>
      </c>
      <c r="AE51" s="47">
        <f>SUM(AE52:AE56)</f>
        <v>222940.84</v>
      </c>
      <c r="AF51" s="47">
        <f t="shared" ref="AF51:AG51" si="114">SUM(AF52:AF56)</f>
        <v>0</v>
      </c>
      <c r="AG51" s="120">
        <f t="shared" si="114"/>
        <v>24947.68</v>
      </c>
      <c r="AH51" s="47">
        <f t="shared" ref="AH51" si="115">AE51+AF51-AG51</f>
        <v>197993.16</v>
      </c>
      <c r="AJ51" s="29" t="s">
        <v>50</v>
      </c>
      <c r="AK51" s="30">
        <v>2270</v>
      </c>
      <c r="AL51" s="47">
        <f>SUM(AL52:AL56)</f>
        <v>197993.16</v>
      </c>
      <c r="AM51" s="47">
        <f t="shared" ref="AM51:AN51" si="116">SUM(AM52:AM56)</f>
        <v>0</v>
      </c>
      <c r="AN51" s="120">
        <f t="shared" si="116"/>
        <v>8588.36</v>
      </c>
      <c r="AO51" s="47">
        <f t="shared" ref="AO51" si="117">AL51+AM51-AN51</f>
        <v>189404.79999999999</v>
      </c>
      <c r="AQ51" s="29" t="s">
        <v>50</v>
      </c>
      <c r="AR51" s="30">
        <v>2270</v>
      </c>
      <c r="AS51" s="47">
        <f>SUM(AS52:AS56)</f>
        <v>189404.79999999999</v>
      </c>
      <c r="AT51" s="47">
        <f t="shared" ref="AT51:AU51" si="118">SUM(AT52:AT56)</f>
        <v>0</v>
      </c>
      <c r="AU51" s="120">
        <f t="shared" si="118"/>
        <v>28426.049999999996</v>
      </c>
      <c r="AV51" s="47">
        <f t="shared" ref="AV51" si="119">AS51+AT51-AU51</f>
        <v>160978.75</v>
      </c>
      <c r="AX51" s="29" t="s">
        <v>50</v>
      </c>
      <c r="AY51" s="30">
        <v>2270</v>
      </c>
      <c r="AZ51" s="47">
        <f>SUM(AZ52:AZ56)</f>
        <v>160978.75000000003</v>
      </c>
      <c r="BA51" s="47">
        <f t="shared" ref="BA51:BB51" si="120">SUM(BA52:BA56)</f>
        <v>0</v>
      </c>
      <c r="BB51" s="47">
        <f t="shared" si="120"/>
        <v>0</v>
      </c>
      <c r="BC51" s="47">
        <f t="shared" ref="BC51" si="121">AZ51+BA51-BB51</f>
        <v>160978.75000000003</v>
      </c>
      <c r="BE51" s="29" t="s">
        <v>50</v>
      </c>
      <c r="BF51" s="30">
        <v>2270</v>
      </c>
      <c r="BG51" s="47">
        <f>SUM(BG52:BG56)</f>
        <v>160978.75000000003</v>
      </c>
      <c r="BH51" s="47">
        <f t="shared" ref="BH51:BI51" si="122">SUM(BH52:BH56)</f>
        <v>0</v>
      </c>
      <c r="BI51" s="47">
        <f t="shared" si="122"/>
        <v>0</v>
      </c>
      <c r="BJ51" s="47">
        <f t="shared" ref="BJ51" si="123">BG51+BH51-BI51</f>
        <v>160978.75000000003</v>
      </c>
      <c r="BL51" s="29" t="s">
        <v>50</v>
      </c>
      <c r="BM51" s="30">
        <v>2270</v>
      </c>
      <c r="BN51" s="47">
        <f>SUM(BN52:BN56)</f>
        <v>160978.75000000003</v>
      </c>
      <c r="BO51" s="47">
        <f t="shared" ref="BO51:BP51" si="124">SUM(BO52:BO56)</f>
        <v>0</v>
      </c>
      <c r="BP51" s="47">
        <f t="shared" si="124"/>
        <v>0</v>
      </c>
      <c r="BQ51" s="47">
        <f t="shared" ref="BQ51" si="125">BN51+BO51-BP51</f>
        <v>160978.75000000003</v>
      </c>
      <c r="BS51" s="29" t="s">
        <v>50</v>
      </c>
      <c r="BT51" s="30">
        <v>2270</v>
      </c>
      <c r="BU51" s="47">
        <f>SUM(BU52:BU56)</f>
        <v>160978.75000000003</v>
      </c>
      <c r="BV51" s="47">
        <f t="shared" ref="BV51:BW51" si="126">SUM(BV52:BV56)</f>
        <v>0</v>
      </c>
      <c r="BW51" s="47">
        <f t="shared" si="126"/>
        <v>0</v>
      </c>
      <c r="BX51" s="47">
        <f t="shared" ref="BX51" si="127">BU51+BV51-BW51</f>
        <v>160978.75000000003</v>
      </c>
      <c r="BZ51" s="29" t="s">
        <v>50</v>
      </c>
      <c r="CA51" s="30">
        <v>2270</v>
      </c>
      <c r="CB51" s="47">
        <f>SUM(CB52:CB56)</f>
        <v>160978.75000000003</v>
      </c>
      <c r="CC51" s="47">
        <f t="shared" ref="CC51:CD51" si="128">SUM(CC52:CC56)</f>
        <v>0</v>
      </c>
      <c r="CD51" s="47">
        <f t="shared" si="128"/>
        <v>0</v>
      </c>
      <c r="CE51" s="47">
        <f t="shared" ref="CE51" si="129">CB51+CC51-CD51</f>
        <v>160978.75000000003</v>
      </c>
    </row>
    <row r="52" spans="1:83" s="27" customFormat="1" ht="15.75" customHeight="1" thickBot="1">
      <c r="A52" s="21" t="s">
        <v>38</v>
      </c>
      <c r="B52" s="16">
        <v>2271</v>
      </c>
      <c r="C52" s="50">
        <v>248447</v>
      </c>
      <c r="D52" s="50"/>
      <c r="E52" s="119"/>
      <c r="F52" s="45">
        <f t="shared" ref="F52:F66" si="130">C52+D52-E52</f>
        <v>248447</v>
      </c>
      <c r="H52" s="21" t="s">
        <v>38</v>
      </c>
      <c r="I52" s="16">
        <v>2271</v>
      </c>
      <c r="J52" s="50">
        <f t="shared" si="60"/>
        <v>248447</v>
      </c>
      <c r="K52" s="119"/>
      <c r="L52" s="119">
        <v>47482.14</v>
      </c>
      <c r="M52" s="120">
        <f t="shared" si="109"/>
        <v>200964.86</v>
      </c>
      <c r="O52" s="21" t="s">
        <v>38</v>
      </c>
      <c r="P52" s="16">
        <v>2271</v>
      </c>
      <c r="Q52" s="50">
        <f t="shared" si="61"/>
        <v>200964.86</v>
      </c>
      <c r="R52" s="119"/>
      <c r="S52" s="119">
        <v>22797.61</v>
      </c>
      <c r="T52" s="45">
        <f t="shared" ref="T52:T66" si="131">Q52+R52-S52</f>
        <v>178167.25</v>
      </c>
      <c r="U52" s="28"/>
      <c r="V52" s="21" t="s">
        <v>38</v>
      </c>
      <c r="W52" s="16">
        <v>2271</v>
      </c>
      <c r="X52" s="50">
        <f t="shared" si="62"/>
        <v>178167.25</v>
      </c>
      <c r="Y52" s="50"/>
      <c r="Z52" s="119">
        <v>47482.14</v>
      </c>
      <c r="AA52" s="45">
        <f t="shared" ref="AA52:AA66" si="132">X52+Y52-Z52</f>
        <v>130685.11</v>
      </c>
      <c r="AB52" s="28"/>
      <c r="AC52" s="21" t="s">
        <v>38</v>
      </c>
      <c r="AD52" s="16">
        <v>2271</v>
      </c>
      <c r="AE52" s="50">
        <f t="shared" si="63"/>
        <v>130685.11</v>
      </c>
      <c r="AF52" s="50"/>
      <c r="AG52" s="119">
        <v>22797.61</v>
      </c>
      <c r="AH52" s="45">
        <f t="shared" ref="AH52:AH66" si="133">AE52+AF52-AG52</f>
        <v>107887.5</v>
      </c>
      <c r="AJ52" s="21" t="s">
        <v>38</v>
      </c>
      <c r="AK52" s="16">
        <v>2271</v>
      </c>
      <c r="AL52" s="50">
        <f t="shared" si="64"/>
        <v>107887.5</v>
      </c>
      <c r="AM52" s="50"/>
      <c r="AN52" s="119"/>
      <c r="AO52" s="45">
        <f t="shared" ref="AO52:AO66" si="134">AL52+AM52-AN52</f>
        <v>107887.5</v>
      </c>
      <c r="AQ52" s="21" t="s">
        <v>38</v>
      </c>
      <c r="AR52" s="16">
        <v>2271</v>
      </c>
      <c r="AS52" s="50">
        <f t="shared" si="65"/>
        <v>107887.5</v>
      </c>
      <c r="AT52" s="50"/>
      <c r="AU52" s="119"/>
      <c r="AV52" s="45">
        <f t="shared" ref="AV52:AV66" si="135">AS52+AT52-AU52</f>
        <v>107887.5</v>
      </c>
      <c r="AX52" s="21" t="s">
        <v>38</v>
      </c>
      <c r="AY52" s="16">
        <v>2271</v>
      </c>
      <c r="AZ52" s="50">
        <f t="shared" si="66"/>
        <v>107887.5</v>
      </c>
      <c r="BA52" s="50"/>
      <c r="BB52" s="50"/>
      <c r="BC52" s="45">
        <f t="shared" ref="BC52:BC66" si="136">AZ52+BA52-BB52</f>
        <v>107887.5</v>
      </c>
      <c r="BE52" s="21" t="s">
        <v>38</v>
      </c>
      <c r="BF52" s="16">
        <v>2271</v>
      </c>
      <c r="BG52" s="50">
        <f t="shared" si="67"/>
        <v>107887.5</v>
      </c>
      <c r="BH52" s="50"/>
      <c r="BI52" s="50"/>
      <c r="BJ52" s="45">
        <f t="shared" ref="BJ52:BJ66" si="137">BG52+BH52-BI52</f>
        <v>107887.5</v>
      </c>
      <c r="BL52" s="21" t="s">
        <v>38</v>
      </c>
      <c r="BM52" s="16">
        <v>2271</v>
      </c>
      <c r="BN52" s="50">
        <f t="shared" si="68"/>
        <v>107887.5</v>
      </c>
      <c r="BO52" s="50"/>
      <c r="BP52" s="50"/>
      <c r="BQ52" s="45">
        <f t="shared" ref="BQ52:BQ66" si="138">BN52+BO52-BP52</f>
        <v>107887.5</v>
      </c>
      <c r="BS52" s="21" t="s">
        <v>38</v>
      </c>
      <c r="BT52" s="16">
        <v>2271</v>
      </c>
      <c r="BU52" s="50">
        <f t="shared" si="69"/>
        <v>107887.5</v>
      </c>
      <c r="BV52" s="50"/>
      <c r="BW52" s="50"/>
      <c r="BX52" s="45">
        <f t="shared" ref="BX52:BX66" si="139">BU52+BV52-BW52</f>
        <v>107887.5</v>
      </c>
      <c r="BZ52" s="21" t="s">
        <v>38</v>
      </c>
      <c r="CA52" s="16">
        <v>2271</v>
      </c>
      <c r="CB52" s="50">
        <f t="shared" si="70"/>
        <v>107887.5</v>
      </c>
      <c r="CC52" s="50"/>
      <c r="CD52" s="50"/>
      <c r="CE52" s="45">
        <f t="shared" ref="CE52:CE66" si="140">CB52+CC52-CD52</f>
        <v>107887.5</v>
      </c>
    </row>
    <row r="53" spans="1:83" s="27" customFormat="1" ht="15.75" customHeight="1" thickBot="1">
      <c r="A53" s="21" t="s">
        <v>39</v>
      </c>
      <c r="B53" s="16">
        <v>2272</v>
      </c>
      <c r="C53" s="50">
        <v>13330</v>
      </c>
      <c r="D53" s="50"/>
      <c r="E53" s="119">
        <v>881.44</v>
      </c>
      <c r="F53" s="45">
        <f t="shared" si="130"/>
        <v>12448.56</v>
      </c>
      <c r="H53" s="21" t="s">
        <v>39</v>
      </c>
      <c r="I53" s="16">
        <v>2272</v>
      </c>
      <c r="J53" s="50">
        <f t="shared" si="60"/>
        <v>12448.56</v>
      </c>
      <c r="K53" s="119"/>
      <c r="L53" s="119">
        <v>1166.93</v>
      </c>
      <c r="M53" s="120">
        <f t="shared" si="109"/>
        <v>11281.63</v>
      </c>
      <c r="O53" s="21" t="s">
        <v>39</v>
      </c>
      <c r="P53" s="16">
        <v>2272</v>
      </c>
      <c r="Q53" s="50">
        <f t="shared" si="61"/>
        <v>11281.63</v>
      </c>
      <c r="R53" s="119"/>
      <c r="S53" s="119">
        <v>418.55</v>
      </c>
      <c r="T53" s="45">
        <f t="shared" si="131"/>
        <v>10863.08</v>
      </c>
      <c r="U53" s="28"/>
      <c r="V53" s="21" t="s">
        <v>39</v>
      </c>
      <c r="W53" s="16">
        <v>2272</v>
      </c>
      <c r="X53" s="50">
        <f t="shared" si="62"/>
        <v>10863.08</v>
      </c>
      <c r="Y53" s="50"/>
      <c r="Z53" s="119">
        <v>1166.93</v>
      </c>
      <c r="AA53" s="45">
        <f t="shared" si="132"/>
        <v>9696.15</v>
      </c>
      <c r="AB53" s="28"/>
      <c r="AC53" s="21" t="s">
        <v>39</v>
      </c>
      <c r="AD53" s="16">
        <v>2272</v>
      </c>
      <c r="AE53" s="50">
        <f t="shared" si="63"/>
        <v>9696.15</v>
      </c>
      <c r="AF53" s="50"/>
      <c r="AG53" s="119">
        <v>418.55</v>
      </c>
      <c r="AH53" s="45">
        <f t="shared" si="133"/>
        <v>9277.6</v>
      </c>
      <c r="AJ53" s="21" t="s">
        <v>39</v>
      </c>
      <c r="AK53" s="16">
        <v>2272</v>
      </c>
      <c r="AL53" s="50">
        <f t="shared" si="64"/>
        <v>9277.6</v>
      </c>
      <c r="AM53" s="50"/>
      <c r="AN53" s="119">
        <v>796.41</v>
      </c>
      <c r="AO53" s="45">
        <f t="shared" si="134"/>
        <v>8481.19</v>
      </c>
      <c r="AQ53" s="21" t="s">
        <v>39</v>
      </c>
      <c r="AR53" s="16">
        <v>2272</v>
      </c>
      <c r="AS53" s="50">
        <f t="shared" si="65"/>
        <v>8481.19</v>
      </c>
      <c r="AT53" s="50"/>
      <c r="AU53" s="119">
        <v>167.92</v>
      </c>
      <c r="AV53" s="45">
        <f t="shared" si="135"/>
        <v>8313.27</v>
      </c>
      <c r="AX53" s="21" t="s">
        <v>39</v>
      </c>
      <c r="AY53" s="16">
        <v>2272</v>
      </c>
      <c r="AZ53" s="50">
        <f t="shared" si="66"/>
        <v>8313.27</v>
      </c>
      <c r="BA53" s="50"/>
      <c r="BB53" s="50"/>
      <c r="BC53" s="45">
        <f t="shared" si="136"/>
        <v>8313.27</v>
      </c>
      <c r="BE53" s="21" t="s">
        <v>39</v>
      </c>
      <c r="BF53" s="16">
        <v>2272</v>
      </c>
      <c r="BG53" s="50">
        <f t="shared" si="67"/>
        <v>8313.27</v>
      </c>
      <c r="BH53" s="50"/>
      <c r="BI53" s="50"/>
      <c r="BJ53" s="45">
        <f t="shared" si="137"/>
        <v>8313.27</v>
      </c>
      <c r="BL53" s="21" t="s">
        <v>39</v>
      </c>
      <c r="BM53" s="16">
        <v>2272</v>
      </c>
      <c r="BN53" s="50">
        <f t="shared" si="68"/>
        <v>8313.27</v>
      </c>
      <c r="BO53" s="50"/>
      <c r="BP53" s="50"/>
      <c r="BQ53" s="45">
        <f t="shared" si="138"/>
        <v>8313.27</v>
      </c>
      <c r="BS53" s="21" t="s">
        <v>39</v>
      </c>
      <c r="BT53" s="16">
        <v>2272</v>
      </c>
      <c r="BU53" s="50">
        <f t="shared" si="69"/>
        <v>8313.27</v>
      </c>
      <c r="BV53" s="50"/>
      <c r="BW53" s="50"/>
      <c r="BX53" s="45">
        <f t="shared" si="139"/>
        <v>8313.27</v>
      </c>
      <c r="BZ53" s="21" t="s">
        <v>39</v>
      </c>
      <c r="CA53" s="16">
        <v>2272</v>
      </c>
      <c r="CB53" s="50">
        <f t="shared" si="70"/>
        <v>8313.27</v>
      </c>
      <c r="CC53" s="50"/>
      <c r="CD53" s="50"/>
      <c r="CE53" s="45">
        <f t="shared" si="140"/>
        <v>8313.27</v>
      </c>
    </row>
    <row r="54" spans="1:83" s="27" customFormat="1" ht="15.75" customHeight="1" thickBot="1">
      <c r="A54" s="21" t="s">
        <v>40</v>
      </c>
      <c r="B54" s="16">
        <v>2273</v>
      </c>
      <c r="C54" s="50">
        <v>82019</v>
      </c>
      <c r="D54" s="50"/>
      <c r="E54" s="119"/>
      <c r="F54" s="45">
        <f t="shared" si="130"/>
        <v>82019</v>
      </c>
      <c r="H54" s="21" t="s">
        <v>40</v>
      </c>
      <c r="I54" s="16">
        <v>2273</v>
      </c>
      <c r="J54" s="50">
        <f t="shared" si="60"/>
        <v>82019</v>
      </c>
      <c r="K54" s="119">
        <v>2392</v>
      </c>
      <c r="L54" s="119">
        <v>2391.87</v>
      </c>
      <c r="M54" s="120">
        <f t="shared" si="109"/>
        <v>82019.13</v>
      </c>
      <c r="O54" s="21" t="s">
        <v>40</v>
      </c>
      <c r="P54" s="16">
        <v>2273</v>
      </c>
      <c r="Q54" s="50">
        <f t="shared" si="61"/>
        <v>82019.13</v>
      </c>
      <c r="R54" s="119">
        <v>1305</v>
      </c>
      <c r="S54" s="119">
        <v>1301.3800000000001</v>
      </c>
      <c r="T54" s="45">
        <f t="shared" si="131"/>
        <v>82022.75</v>
      </c>
      <c r="U54" s="28"/>
      <c r="V54" s="21" t="s">
        <v>40</v>
      </c>
      <c r="W54" s="16">
        <v>2273</v>
      </c>
      <c r="X54" s="50">
        <f t="shared" si="62"/>
        <v>82022.75</v>
      </c>
      <c r="Y54" s="50"/>
      <c r="Z54" s="119"/>
      <c r="AA54" s="45">
        <f t="shared" si="132"/>
        <v>82022.75</v>
      </c>
      <c r="AB54" s="28"/>
      <c r="AC54" s="21" t="s">
        <v>40</v>
      </c>
      <c r="AD54" s="16">
        <v>2273</v>
      </c>
      <c r="AE54" s="50">
        <f t="shared" si="63"/>
        <v>82022.75</v>
      </c>
      <c r="AF54" s="50"/>
      <c r="AG54" s="119">
        <v>1301.3800000000001</v>
      </c>
      <c r="AH54" s="45">
        <f t="shared" si="133"/>
        <v>80721.37</v>
      </c>
      <c r="AJ54" s="21" t="s">
        <v>40</v>
      </c>
      <c r="AK54" s="16">
        <v>2273</v>
      </c>
      <c r="AL54" s="50">
        <f t="shared" si="64"/>
        <v>80721.37</v>
      </c>
      <c r="AM54" s="50"/>
      <c r="AN54" s="119">
        <v>7684.95</v>
      </c>
      <c r="AO54" s="45">
        <f t="shared" si="134"/>
        <v>73036.42</v>
      </c>
      <c r="AQ54" s="21" t="s">
        <v>40</v>
      </c>
      <c r="AR54" s="16">
        <v>2273</v>
      </c>
      <c r="AS54" s="50">
        <f t="shared" si="65"/>
        <v>73036.42</v>
      </c>
      <c r="AT54" s="50"/>
      <c r="AU54" s="119">
        <v>19635.73</v>
      </c>
      <c r="AV54" s="45">
        <f t="shared" si="135"/>
        <v>53400.69</v>
      </c>
      <c r="AX54" s="21" t="s">
        <v>40</v>
      </c>
      <c r="AY54" s="16">
        <v>2273</v>
      </c>
      <c r="AZ54" s="50">
        <f t="shared" si="66"/>
        <v>53400.69</v>
      </c>
      <c r="BA54" s="50"/>
      <c r="BB54" s="50"/>
      <c r="BC54" s="45">
        <f t="shared" si="136"/>
        <v>53400.69</v>
      </c>
      <c r="BE54" s="21" t="s">
        <v>40</v>
      </c>
      <c r="BF54" s="16">
        <v>2273</v>
      </c>
      <c r="BG54" s="50">
        <f t="shared" si="67"/>
        <v>53400.69</v>
      </c>
      <c r="BH54" s="50"/>
      <c r="BI54" s="50"/>
      <c r="BJ54" s="45">
        <f t="shared" si="137"/>
        <v>53400.69</v>
      </c>
      <c r="BL54" s="21" t="s">
        <v>40</v>
      </c>
      <c r="BM54" s="16">
        <v>2273</v>
      </c>
      <c r="BN54" s="50">
        <f t="shared" si="68"/>
        <v>53400.69</v>
      </c>
      <c r="BO54" s="50"/>
      <c r="BP54" s="50"/>
      <c r="BQ54" s="45">
        <f t="shared" si="138"/>
        <v>53400.69</v>
      </c>
      <c r="BS54" s="21" t="s">
        <v>40</v>
      </c>
      <c r="BT54" s="16">
        <v>2273</v>
      </c>
      <c r="BU54" s="50">
        <f t="shared" si="69"/>
        <v>53400.69</v>
      </c>
      <c r="BV54" s="50"/>
      <c r="BW54" s="50"/>
      <c r="BX54" s="45">
        <f t="shared" si="139"/>
        <v>53400.69</v>
      </c>
      <c r="BZ54" s="21" t="s">
        <v>40</v>
      </c>
      <c r="CA54" s="16">
        <v>2273</v>
      </c>
      <c r="CB54" s="50">
        <f t="shared" si="70"/>
        <v>53400.69</v>
      </c>
      <c r="CC54" s="50"/>
      <c r="CD54" s="50"/>
      <c r="CE54" s="45">
        <f t="shared" si="140"/>
        <v>53400.69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30"/>
        <v>0</v>
      </c>
      <c r="H55" s="21" t="s">
        <v>42</v>
      </c>
      <c r="I55" s="16">
        <v>2274</v>
      </c>
      <c r="J55" s="50">
        <f t="shared" si="60"/>
        <v>0</v>
      </c>
      <c r="K55" s="119"/>
      <c r="L55" s="119"/>
      <c r="M55" s="120">
        <f t="shared" si="109"/>
        <v>0</v>
      </c>
      <c r="O55" s="21" t="s">
        <v>42</v>
      </c>
      <c r="P55" s="16">
        <v>2274</v>
      </c>
      <c r="Q55" s="50">
        <f t="shared" si="61"/>
        <v>0</v>
      </c>
      <c r="R55" s="119"/>
      <c r="S55" s="119"/>
      <c r="T55" s="45">
        <f t="shared" si="131"/>
        <v>0</v>
      </c>
      <c r="U55" s="28"/>
      <c r="V55" s="21" t="s">
        <v>42</v>
      </c>
      <c r="W55" s="16">
        <v>2274</v>
      </c>
      <c r="X55" s="50">
        <f t="shared" si="62"/>
        <v>0</v>
      </c>
      <c r="Y55" s="50"/>
      <c r="Z55" s="119"/>
      <c r="AA55" s="45">
        <f t="shared" si="132"/>
        <v>0</v>
      </c>
      <c r="AB55" s="28"/>
      <c r="AC55" s="21" t="s">
        <v>42</v>
      </c>
      <c r="AD55" s="16">
        <v>2274</v>
      </c>
      <c r="AE55" s="50">
        <f t="shared" si="63"/>
        <v>0</v>
      </c>
      <c r="AF55" s="50"/>
      <c r="AG55" s="119"/>
      <c r="AH55" s="45">
        <f t="shared" si="133"/>
        <v>0</v>
      </c>
      <c r="AJ55" s="21" t="s">
        <v>42</v>
      </c>
      <c r="AK55" s="16">
        <v>2274</v>
      </c>
      <c r="AL55" s="50">
        <f t="shared" si="64"/>
        <v>0</v>
      </c>
      <c r="AM55" s="50"/>
      <c r="AN55" s="119"/>
      <c r="AO55" s="45">
        <f t="shared" si="134"/>
        <v>0</v>
      </c>
      <c r="AQ55" s="21" t="s">
        <v>42</v>
      </c>
      <c r="AR55" s="16">
        <v>2274</v>
      </c>
      <c r="AS55" s="50">
        <f t="shared" si="65"/>
        <v>0</v>
      </c>
      <c r="AT55" s="50"/>
      <c r="AU55" s="119"/>
      <c r="AV55" s="45">
        <f t="shared" si="135"/>
        <v>0</v>
      </c>
      <c r="AX55" s="21" t="s">
        <v>42</v>
      </c>
      <c r="AY55" s="16">
        <v>2274</v>
      </c>
      <c r="AZ55" s="50">
        <f t="shared" si="66"/>
        <v>0</v>
      </c>
      <c r="BA55" s="50"/>
      <c r="BB55" s="50"/>
      <c r="BC55" s="45">
        <f t="shared" si="136"/>
        <v>0</v>
      </c>
      <c r="BE55" s="21" t="s">
        <v>42</v>
      </c>
      <c r="BF55" s="16">
        <v>2274</v>
      </c>
      <c r="BG55" s="50">
        <f t="shared" si="67"/>
        <v>0</v>
      </c>
      <c r="BH55" s="50"/>
      <c r="BI55" s="50"/>
      <c r="BJ55" s="45">
        <f t="shared" si="137"/>
        <v>0</v>
      </c>
      <c r="BL55" s="21" t="s">
        <v>42</v>
      </c>
      <c r="BM55" s="16">
        <v>2274</v>
      </c>
      <c r="BN55" s="50">
        <f t="shared" si="68"/>
        <v>0</v>
      </c>
      <c r="BO55" s="50"/>
      <c r="BP55" s="50"/>
      <c r="BQ55" s="45">
        <f t="shared" si="138"/>
        <v>0</v>
      </c>
      <c r="BS55" s="21" t="s">
        <v>42</v>
      </c>
      <c r="BT55" s="16">
        <v>2274</v>
      </c>
      <c r="BU55" s="50">
        <f t="shared" si="69"/>
        <v>0</v>
      </c>
      <c r="BV55" s="50"/>
      <c r="BW55" s="50"/>
      <c r="BX55" s="45">
        <f t="shared" si="139"/>
        <v>0</v>
      </c>
      <c r="BZ55" s="21" t="s">
        <v>42</v>
      </c>
      <c r="CA55" s="16">
        <v>2274</v>
      </c>
      <c r="CB55" s="50">
        <f t="shared" si="70"/>
        <v>0</v>
      </c>
      <c r="CC55" s="50"/>
      <c r="CD55" s="50"/>
      <c r="CE55" s="45">
        <f t="shared" si="140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10185</v>
      </c>
      <c r="D56" s="49"/>
      <c r="E56" s="119"/>
      <c r="F56" s="45">
        <f>C56+D56-E56</f>
        <v>10185</v>
      </c>
      <c r="H56" s="21" t="s">
        <v>36</v>
      </c>
      <c r="I56" s="16">
        <v>2275</v>
      </c>
      <c r="J56" s="50">
        <f>F56</f>
        <v>10185</v>
      </c>
      <c r="K56" s="119"/>
      <c r="L56" s="119">
        <v>4399.71</v>
      </c>
      <c r="M56" s="120">
        <f t="shared" si="109"/>
        <v>5785.29</v>
      </c>
      <c r="O56" s="21" t="s">
        <v>36</v>
      </c>
      <c r="P56" s="16">
        <v>2275</v>
      </c>
      <c r="Q56" s="50">
        <f>M56</f>
        <v>5785.29</v>
      </c>
      <c r="R56" s="119"/>
      <c r="S56" s="119">
        <v>848.75</v>
      </c>
      <c r="T56" s="45">
        <f>Q56+R56-S56</f>
        <v>4936.54</v>
      </c>
      <c r="U56" s="28"/>
      <c r="V56" s="21" t="s">
        <v>36</v>
      </c>
      <c r="W56" s="16">
        <v>2275</v>
      </c>
      <c r="X56" s="50">
        <f>T56</f>
        <v>4936.54</v>
      </c>
      <c r="Y56" s="49"/>
      <c r="Z56" s="119">
        <v>4399.71</v>
      </c>
      <c r="AA56" s="45">
        <f>X56+Y56-Z56</f>
        <v>536.82999999999993</v>
      </c>
      <c r="AB56" s="28"/>
      <c r="AC56" s="21" t="s">
        <v>36</v>
      </c>
      <c r="AD56" s="16">
        <v>2275</v>
      </c>
      <c r="AE56" s="50">
        <f>AA56</f>
        <v>536.82999999999993</v>
      </c>
      <c r="AF56" s="49"/>
      <c r="AG56" s="119">
        <v>430.14</v>
      </c>
      <c r="AH56" s="45">
        <f>AE56+AF56-AG56</f>
        <v>106.68999999999994</v>
      </c>
      <c r="AJ56" s="21" t="s">
        <v>36</v>
      </c>
      <c r="AK56" s="16">
        <v>2275</v>
      </c>
      <c r="AL56" s="50">
        <f>AH56</f>
        <v>106.68999999999994</v>
      </c>
      <c r="AM56" s="49"/>
      <c r="AN56" s="119">
        <v>107</v>
      </c>
      <c r="AO56" s="45">
        <f>AL56+AM56-AN56</f>
        <v>-0.31000000000005912</v>
      </c>
      <c r="AQ56" s="21" t="s">
        <v>36</v>
      </c>
      <c r="AR56" s="16">
        <v>2275</v>
      </c>
      <c r="AS56" s="50">
        <f>AO56</f>
        <v>-0.31000000000005912</v>
      </c>
      <c r="AT56" s="49"/>
      <c r="AU56" s="119">
        <v>8622.4</v>
      </c>
      <c r="AV56" s="45">
        <f>AS56+AT56-AU56</f>
        <v>-8622.7099999999991</v>
      </c>
      <c r="AX56" s="21" t="s">
        <v>36</v>
      </c>
      <c r="AY56" s="16">
        <v>2275</v>
      </c>
      <c r="AZ56" s="50">
        <f>AV56</f>
        <v>-8622.7099999999991</v>
      </c>
      <c r="BA56" s="49"/>
      <c r="BB56" s="49"/>
      <c r="BC56" s="45">
        <f>AZ56+BA56-BB56</f>
        <v>-8622.7099999999991</v>
      </c>
      <c r="BE56" s="21" t="s">
        <v>36</v>
      </c>
      <c r="BF56" s="16">
        <v>2275</v>
      </c>
      <c r="BG56" s="50">
        <f>BC56</f>
        <v>-8622.7099999999991</v>
      </c>
      <c r="BH56" s="49"/>
      <c r="BI56" s="49"/>
      <c r="BJ56" s="45">
        <f>BG56+BH56-BI56</f>
        <v>-8622.7099999999991</v>
      </c>
      <c r="BL56" s="21" t="s">
        <v>36</v>
      </c>
      <c r="BM56" s="16">
        <v>2275</v>
      </c>
      <c r="BN56" s="50">
        <f>BJ56</f>
        <v>-8622.7099999999991</v>
      </c>
      <c r="BO56" s="49"/>
      <c r="BP56" s="49"/>
      <c r="BQ56" s="45">
        <f>BN56+BO56-BP56</f>
        <v>-8622.7099999999991</v>
      </c>
      <c r="BS56" s="21" t="s">
        <v>36</v>
      </c>
      <c r="BT56" s="16">
        <v>2275</v>
      </c>
      <c r="BU56" s="50">
        <f>BQ56</f>
        <v>-8622.7099999999991</v>
      </c>
      <c r="BV56" s="49"/>
      <c r="BW56" s="49"/>
      <c r="BX56" s="45">
        <f>BU56+BV56-BW56</f>
        <v>-8622.7099999999991</v>
      </c>
      <c r="BZ56" s="21" t="s">
        <v>36</v>
      </c>
      <c r="CA56" s="16">
        <v>2275</v>
      </c>
      <c r="CB56" s="50">
        <f>BX56</f>
        <v>-8622.7099999999991</v>
      </c>
      <c r="CC56" s="49"/>
      <c r="CD56" s="49"/>
      <c r="CE56" s="45">
        <f>CB56+CC56-CD56</f>
        <v>-8622.7099999999991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594</v>
      </c>
      <c r="D57" s="111">
        <f t="shared" ref="D57:E57" si="141">D58</f>
        <v>0</v>
      </c>
      <c r="E57" s="111">
        <f t="shared" si="141"/>
        <v>0</v>
      </c>
      <c r="F57" s="107">
        <f>C57+D57-E57</f>
        <v>594</v>
      </c>
      <c r="H57" s="109" t="s">
        <v>44</v>
      </c>
      <c r="I57" s="110">
        <v>2700</v>
      </c>
      <c r="J57" s="111">
        <f>J58</f>
        <v>594</v>
      </c>
      <c r="K57" s="111">
        <f t="shared" ref="K57:L57" si="142">K58</f>
        <v>0</v>
      </c>
      <c r="L57" s="111">
        <f t="shared" si="142"/>
        <v>0</v>
      </c>
      <c r="M57" s="120">
        <f t="shared" si="109"/>
        <v>594</v>
      </c>
      <c r="O57" s="109" t="s">
        <v>44</v>
      </c>
      <c r="P57" s="110">
        <v>2700</v>
      </c>
      <c r="Q57" s="111">
        <f>Q58</f>
        <v>594</v>
      </c>
      <c r="R57" s="111">
        <f t="shared" ref="R57:S57" si="143">R58</f>
        <v>0</v>
      </c>
      <c r="S57" s="111">
        <f t="shared" si="143"/>
        <v>0</v>
      </c>
      <c r="T57" s="107">
        <f>Q57+R57-S57</f>
        <v>594</v>
      </c>
      <c r="V57" s="109" t="s">
        <v>44</v>
      </c>
      <c r="W57" s="110">
        <v>2700</v>
      </c>
      <c r="X57" s="111">
        <f>X58</f>
        <v>594</v>
      </c>
      <c r="Y57" s="111">
        <f t="shared" ref="Y57:Z57" si="144">Y58</f>
        <v>0</v>
      </c>
      <c r="Z57" s="111">
        <f t="shared" si="144"/>
        <v>0</v>
      </c>
      <c r="AA57" s="107">
        <f>X57+Y57-Z57</f>
        <v>594</v>
      </c>
      <c r="AC57" s="109" t="s">
        <v>44</v>
      </c>
      <c r="AD57" s="110">
        <v>2700</v>
      </c>
      <c r="AE57" s="111">
        <f>AE58</f>
        <v>594</v>
      </c>
      <c r="AF57" s="111">
        <f t="shared" ref="AF57:AG57" si="145">AF58</f>
        <v>0</v>
      </c>
      <c r="AG57" s="111">
        <f t="shared" si="145"/>
        <v>0</v>
      </c>
      <c r="AH57" s="107">
        <f>AE57+AF57-AG57</f>
        <v>594</v>
      </c>
      <c r="AJ57" s="109" t="s">
        <v>44</v>
      </c>
      <c r="AK57" s="110">
        <v>2700</v>
      </c>
      <c r="AL57" s="111">
        <f>AL58</f>
        <v>594</v>
      </c>
      <c r="AM57" s="111">
        <f t="shared" ref="AM57:AN57" si="146">AM58</f>
        <v>0</v>
      </c>
      <c r="AN57" s="111">
        <f t="shared" si="146"/>
        <v>0</v>
      </c>
      <c r="AO57" s="107">
        <f>AL57+AM57-AN57</f>
        <v>594</v>
      </c>
      <c r="AQ57" s="109" t="s">
        <v>44</v>
      </c>
      <c r="AR57" s="110">
        <v>2700</v>
      </c>
      <c r="AS57" s="111">
        <f>AS58</f>
        <v>594</v>
      </c>
      <c r="AT57" s="111">
        <f t="shared" ref="AT57:AU57" si="147">AT58</f>
        <v>0</v>
      </c>
      <c r="AU57" s="111">
        <f t="shared" si="147"/>
        <v>0</v>
      </c>
      <c r="AV57" s="107">
        <f>AS57+AT57-AU57</f>
        <v>594</v>
      </c>
      <c r="AX57" s="109" t="s">
        <v>44</v>
      </c>
      <c r="AY57" s="110">
        <v>2700</v>
      </c>
      <c r="AZ57" s="111">
        <f>AZ58</f>
        <v>594</v>
      </c>
      <c r="BA57" s="111">
        <f t="shared" ref="BA57:BB57" si="148">BA58</f>
        <v>0</v>
      </c>
      <c r="BB57" s="111">
        <f t="shared" si="148"/>
        <v>0</v>
      </c>
      <c r="BC57" s="107">
        <f>AZ57+BA57-BB57</f>
        <v>594</v>
      </c>
      <c r="BE57" s="109" t="s">
        <v>44</v>
      </c>
      <c r="BF57" s="110">
        <v>2700</v>
      </c>
      <c r="BG57" s="111">
        <f>BG58</f>
        <v>594</v>
      </c>
      <c r="BH57" s="111">
        <f t="shared" ref="BH57:BI57" si="149">BH58</f>
        <v>0</v>
      </c>
      <c r="BI57" s="111">
        <f t="shared" si="149"/>
        <v>0</v>
      </c>
      <c r="BJ57" s="107">
        <f>BG57+BH57-BI57</f>
        <v>594</v>
      </c>
      <c r="BL57" s="109" t="s">
        <v>44</v>
      </c>
      <c r="BM57" s="110">
        <v>2700</v>
      </c>
      <c r="BN57" s="111">
        <f>BN58</f>
        <v>594</v>
      </c>
      <c r="BO57" s="111">
        <f t="shared" ref="BO57:BP57" si="150">BO58</f>
        <v>0</v>
      </c>
      <c r="BP57" s="111">
        <f t="shared" si="150"/>
        <v>0</v>
      </c>
      <c r="BQ57" s="107">
        <f>BN57+BO57-BP57</f>
        <v>594</v>
      </c>
      <c r="BS57" s="109" t="s">
        <v>44</v>
      </c>
      <c r="BT57" s="110">
        <v>2700</v>
      </c>
      <c r="BU57" s="111">
        <f>BU58</f>
        <v>594</v>
      </c>
      <c r="BV57" s="111">
        <f t="shared" ref="BV57:BW57" si="151">BV58</f>
        <v>0</v>
      </c>
      <c r="BW57" s="111">
        <f t="shared" si="151"/>
        <v>0</v>
      </c>
      <c r="BX57" s="107">
        <f>BU57+BV57-BW57</f>
        <v>594</v>
      </c>
      <c r="BZ57" s="109" t="s">
        <v>44</v>
      </c>
      <c r="CA57" s="110">
        <v>2700</v>
      </c>
      <c r="CB57" s="111">
        <f>CB58</f>
        <v>594</v>
      </c>
      <c r="CC57" s="111">
        <f t="shared" ref="CC57:CD57" si="152">CC58</f>
        <v>0</v>
      </c>
      <c r="CD57" s="111">
        <f t="shared" si="152"/>
        <v>0</v>
      </c>
      <c r="CE57" s="107">
        <f>CB57+CC57-CD57</f>
        <v>594</v>
      </c>
    </row>
    <row r="58" spans="1:83" s="27" customFormat="1" ht="15.75" customHeight="1" thickBot="1">
      <c r="A58" s="21" t="s">
        <v>46</v>
      </c>
      <c r="B58" s="16">
        <v>2730</v>
      </c>
      <c r="C58" s="50">
        <v>594</v>
      </c>
      <c r="D58" s="50"/>
      <c r="E58" s="50"/>
      <c r="F58" s="45">
        <f t="shared" si="130"/>
        <v>594</v>
      </c>
      <c r="H58" s="21" t="s">
        <v>46</v>
      </c>
      <c r="I58" s="16">
        <v>2730</v>
      </c>
      <c r="J58" s="50">
        <f t="shared" si="60"/>
        <v>594</v>
      </c>
      <c r="K58" s="50"/>
      <c r="L58" s="50"/>
      <c r="M58" s="120">
        <f t="shared" si="109"/>
        <v>594</v>
      </c>
      <c r="O58" s="21" t="s">
        <v>46</v>
      </c>
      <c r="P58" s="16">
        <v>2730</v>
      </c>
      <c r="Q58" s="50">
        <f t="shared" si="61"/>
        <v>594</v>
      </c>
      <c r="R58" s="50"/>
      <c r="S58" s="50"/>
      <c r="T58" s="45">
        <f t="shared" si="131"/>
        <v>594</v>
      </c>
      <c r="U58" s="28"/>
      <c r="V58" s="21" t="s">
        <v>46</v>
      </c>
      <c r="W58" s="16">
        <v>2730</v>
      </c>
      <c r="X58" s="50">
        <f t="shared" si="62"/>
        <v>594</v>
      </c>
      <c r="Y58" s="50"/>
      <c r="Z58" s="50"/>
      <c r="AA58" s="45">
        <f t="shared" si="132"/>
        <v>594</v>
      </c>
      <c r="AB58" s="28"/>
      <c r="AC58" s="21" t="s">
        <v>46</v>
      </c>
      <c r="AD58" s="16">
        <v>2730</v>
      </c>
      <c r="AE58" s="50">
        <f t="shared" si="63"/>
        <v>594</v>
      </c>
      <c r="AF58" s="50"/>
      <c r="AG58" s="50"/>
      <c r="AH58" s="45">
        <f t="shared" si="133"/>
        <v>594</v>
      </c>
      <c r="AJ58" s="21" t="s">
        <v>46</v>
      </c>
      <c r="AK58" s="16">
        <v>2730</v>
      </c>
      <c r="AL58" s="50">
        <f t="shared" si="64"/>
        <v>594</v>
      </c>
      <c r="AM58" s="50"/>
      <c r="AN58" s="50"/>
      <c r="AO58" s="45">
        <f t="shared" si="134"/>
        <v>594</v>
      </c>
      <c r="AQ58" s="21" t="s">
        <v>46</v>
      </c>
      <c r="AR58" s="16">
        <v>2730</v>
      </c>
      <c r="AS58" s="50">
        <f t="shared" si="65"/>
        <v>594</v>
      </c>
      <c r="AT58" s="50"/>
      <c r="AU58" s="50"/>
      <c r="AV58" s="45">
        <f t="shared" si="135"/>
        <v>594</v>
      </c>
      <c r="AX58" s="21" t="s">
        <v>46</v>
      </c>
      <c r="AY58" s="16">
        <v>2730</v>
      </c>
      <c r="AZ58" s="50">
        <f t="shared" si="66"/>
        <v>594</v>
      </c>
      <c r="BA58" s="50"/>
      <c r="BB58" s="50"/>
      <c r="BC58" s="45">
        <f t="shared" si="136"/>
        <v>594</v>
      </c>
      <c r="BE58" s="21" t="s">
        <v>46</v>
      </c>
      <c r="BF58" s="16">
        <v>2730</v>
      </c>
      <c r="BG58" s="50">
        <f t="shared" si="67"/>
        <v>594</v>
      </c>
      <c r="BH58" s="50"/>
      <c r="BI58" s="50"/>
      <c r="BJ58" s="45">
        <f t="shared" si="137"/>
        <v>594</v>
      </c>
      <c r="BL58" s="21" t="s">
        <v>46</v>
      </c>
      <c r="BM58" s="16">
        <v>2730</v>
      </c>
      <c r="BN58" s="50">
        <f t="shared" si="68"/>
        <v>594</v>
      </c>
      <c r="BO58" s="50"/>
      <c r="BP58" s="50"/>
      <c r="BQ58" s="45">
        <f t="shared" si="138"/>
        <v>594</v>
      </c>
      <c r="BS58" s="21" t="s">
        <v>46</v>
      </c>
      <c r="BT58" s="16">
        <v>2730</v>
      </c>
      <c r="BU58" s="50">
        <f t="shared" si="69"/>
        <v>594</v>
      </c>
      <c r="BV58" s="50"/>
      <c r="BW58" s="50"/>
      <c r="BX58" s="45">
        <f t="shared" si="139"/>
        <v>594</v>
      </c>
      <c r="BZ58" s="21" t="s">
        <v>46</v>
      </c>
      <c r="CA58" s="16">
        <v>2730</v>
      </c>
      <c r="CB58" s="50">
        <f t="shared" si="70"/>
        <v>594</v>
      </c>
      <c r="CC58" s="50"/>
      <c r="CD58" s="50"/>
      <c r="CE58" s="45">
        <f t="shared" si="140"/>
        <v>594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F59" si="153">D60</f>
        <v>0</v>
      </c>
      <c r="E59" s="99">
        <f t="shared" si="153"/>
        <v>0</v>
      </c>
      <c r="F59" s="99">
        <f t="shared" si="153"/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54">K60</f>
        <v>0</v>
      </c>
      <c r="L59" s="99">
        <f t="shared" si="154"/>
        <v>0</v>
      </c>
      <c r="M59" s="99">
        <f t="shared" ref="M59" si="155">M60</f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56">R60</f>
        <v>0</v>
      </c>
      <c r="S59" s="99">
        <f t="shared" si="156"/>
        <v>0</v>
      </c>
      <c r="T59" s="99">
        <f t="shared" ref="T59" si="157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58">Y60</f>
        <v>0</v>
      </c>
      <c r="Z59" s="99">
        <f t="shared" si="158"/>
        <v>0</v>
      </c>
      <c r="AA59" s="99">
        <f t="shared" ref="AA59" si="159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60">AF60</f>
        <v>0</v>
      </c>
      <c r="AG59" s="99">
        <f t="shared" si="160"/>
        <v>0</v>
      </c>
      <c r="AH59" s="99">
        <f t="shared" ref="AH59" si="161">AH60</f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N59" si="162">AM60</f>
        <v>0</v>
      </c>
      <c r="AN59" s="99">
        <f t="shared" si="162"/>
        <v>0</v>
      </c>
      <c r="AO59" s="99">
        <f t="shared" ref="AO59" si="163">AO60</f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U59" si="164">AT60</f>
        <v>0</v>
      </c>
      <c r="AU59" s="99">
        <f t="shared" si="164"/>
        <v>0</v>
      </c>
      <c r="AV59" s="99">
        <f t="shared" ref="AV59" si="165">AV60</f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B59" si="166">BA60</f>
        <v>27114</v>
      </c>
      <c r="BB59" s="99">
        <f t="shared" si="166"/>
        <v>0</v>
      </c>
      <c r="BC59" s="99">
        <f t="shared" ref="BC59" si="167">BC60</f>
        <v>27114</v>
      </c>
      <c r="BE59" s="97" t="s">
        <v>48</v>
      </c>
      <c r="BF59" s="98">
        <v>3000</v>
      </c>
      <c r="BG59" s="99">
        <f>BG60</f>
        <v>27114</v>
      </c>
      <c r="BH59" s="99">
        <f t="shared" ref="BH59:BI59" si="168">BH60</f>
        <v>0</v>
      </c>
      <c r="BI59" s="99">
        <f t="shared" si="168"/>
        <v>0</v>
      </c>
      <c r="BJ59" s="99">
        <f t="shared" ref="BJ59" si="169">BJ60</f>
        <v>27114</v>
      </c>
      <c r="BL59" s="97" t="s">
        <v>48</v>
      </c>
      <c r="BM59" s="98">
        <v>3000</v>
      </c>
      <c r="BN59" s="99">
        <f>BN60</f>
        <v>27114</v>
      </c>
      <c r="BO59" s="99">
        <f t="shared" ref="BO59:BP59" si="170">BO60</f>
        <v>0</v>
      </c>
      <c r="BP59" s="99">
        <f t="shared" si="170"/>
        <v>0</v>
      </c>
      <c r="BQ59" s="99">
        <f t="shared" ref="BQ59" si="171">BQ60</f>
        <v>27114</v>
      </c>
      <c r="BS59" s="97" t="s">
        <v>48</v>
      </c>
      <c r="BT59" s="98">
        <v>3000</v>
      </c>
      <c r="BU59" s="99">
        <f>BU60</f>
        <v>27114</v>
      </c>
      <c r="BV59" s="99">
        <f t="shared" ref="BV59:BW59" si="172">BV60</f>
        <v>0</v>
      </c>
      <c r="BW59" s="99">
        <f t="shared" si="172"/>
        <v>0</v>
      </c>
      <c r="BX59" s="99">
        <f t="shared" ref="BX59" si="173">BX60</f>
        <v>27114</v>
      </c>
      <c r="BZ59" s="97" t="s">
        <v>48</v>
      </c>
      <c r="CA59" s="98">
        <v>3000</v>
      </c>
      <c r="CB59" s="99">
        <f>CB60</f>
        <v>27114</v>
      </c>
      <c r="CC59" s="99">
        <f t="shared" ref="CC59:CD59" si="174">CC60</f>
        <v>0</v>
      </c>
      <c r="CD59" s="99">
        <f t="shared" si="174"/>
        <v>0</v>
      </c>
      <c r="CE59" s="99">
        <f t="shared" ref="CE59" si="175">CE60</f>
        <v>27114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176">SUM(D61:D66)</f>
        <v>0</v>
      </c>
      <c r="E60" s="61">
        <f t="shared" si="176"/>
        <v>0</v>
      </c>
      <c r="F60" s="47">
        <f t="shared" ref="F60" si="177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178">SUM(K61:K66)</f>
        <v>0</v>
      </c>
      <c r="L60" s="61">
        <f t="shared" si="178"/>
        <v>0</v>
      </c>
      <c r="M60" s="47">
        <f t="shared" ref="M60" si="179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180">SUM(R61:R66)</f>
        <v>0</v>
      </c>
      <c r="S60" s="61">
        <f t="shared" si="180"/>
        <v>0</v>
      </c>
      <c r="T60" s="47">
        <f t="shared" ref="T60" si="181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182">SUM(Y61:Y66)</f>
        <v>0</v>
      </c>
      <c r="Z60" s="61">
        <f t="shared" si="182"/>
        <v>0</v>
      </c>
      <c r="AA60" s="47">
        <f t="shared" ref="AA60" si="183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184">SUM(AF61:AF66)</f>
        <v>0</v>
      </c>
      <c r="AG60" s="61">
        <f t="shared" si="184"/>
        <v>0</v>
      </c>
      <c r="AH60" s="47">
        <f t="shared" ref="AH60" si="185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186">SUM(AM61:AM66)</f>
        <v>0</v>
      </c>
      <c r="AN60" s="61">
        <f t="shared" si="186"/>
        <v>0</v>
      </c>
      <c r="AO60" s="47">
        <f t="shared" ref="AO60" si="187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188">SUM(AT61:AT66)</f>
        <v>0</v>
      </c>
      <c r="AU60" s="61">
        <f t="shared" si="188"/>
        <v>0</v>
      </c>
      <c r="AV60" s="47">
        <f t="shared" ref="AV60" si="189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190">SUM(BA61:BA66)</f>
        <v>27114</v>
      </c>
      <c r="BB60" s="61">
        <f t="shared" si="190"/>
        <v>0</v>
      </c>
      <c r="BC60" s="47">
        <f t="shared" ref="BC60" si="191">AZ60+BA60-BB60</f>
        <v>27114</v>
      </c>
      <c r="BE60" s="29" t="s">
        <v>51</v>
      </c>
      <c r="BF60" s="30">
        <v>3100</v>
      </c>
      <c r="BG60" s="61">
        <f>SUM(BG61:BG66)</f>
        <v>27114</v>
      </c>
      <c r="BH60" s="61">
        <f t="shared" ref="BH60:BI60" si="192">SUM(BH61:BH66)</f>
        <v>0</v>
      </c>
      <c r="BI60" s="61">
        <f t="shared" si="192"/>
        <v>0</v>
      </c>
      <c r="BJ60" s="47">
        <f t="shared" ref="BJ60" si="193">BG60+BH60-BI60</f>
        <v>27114</v>
      </c>
      <c r="BL60" s="29" t="s">
        <v>51</v>
      </c>
      <c r="BM60" s="30">
        <v>3100</v>
      </c>
      <c r="BN60" s="61">
        <f>SUM(BN61:BN66)</f>
        <v>27114</v>
      </c>
      <c r="BO60" s="61">
        <f t="shared" ref="BO60:BP60" si="194">SUM(BO61:BO66)</f>
        <v>0</v>
      </c>
      <c r="BP60" s="61">
        <f t="shared" si="194"/>
        <v>0</v>
      </c>
      <c r="BQ60" s="47">
        <f t="shared" ref="BQ60" si="195">BN60+BO60-BP60</f>
        <v>27114</v>
      </c>
      <c r="BS60" s="29" t="s">
        <v>51</v>
      </c>
      <c r="BT60" s="30">
        <v>3100</v>
      </c>
      <c r="BU60" s="61">
        <f>SUM(BU61:BU66)</f>
        <v>27114</v>
      </c>
      <c r="BV60" s="61">
        <f t="shared" ref="BV60:BW60" si="196">SUM(BV61:BV66)</f>
        <v>0</v>
      </c>
      <c r="BW60" s="61">
        <f t="shared" si="196"/>
        <v>0</v>
      </c>
      <c r="BX60" s="47">
        <f t="shared" ref="BX60" si="197">BU60+BV60-BW60</f>
        <v>27114</v>
      </c>
      <c r="BZ60" s="29" t="s">
        <v>51</v>
      </c>
      <c r="CA60" s="30">
        <v>3100</v>
      </c>
      <c r="CB60" s="61">
        <f>SUM(CB61:CB66)</f>
        <v>27114</v>
      </c>
      <c r="CC60" s="61">
        <f t="shared" ref="CC60:CD60" si="198">SUM(CC61:CC66)</f>
        <v>0</v>
      </c>
      <c r="CD60" s="61">
        <f t="shared" si="198"/>
        <v>0</v>
      </c>
      <c r="CE60" s="47">
        <f t="shared" ref="CE60" si="199">CB60+CC60-CD60</f>
        <v>27114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30"/>
        <v>0</v>
      </c>
      <c r="H61" s="21" t="s">
        <v>52</v>
      </c>
      <c r="I61" s="16">
        <v>3110</v>
      </c>
      <c r="J61" s="50">
        <f t="shared" si="60"/>
        <v>0</v>
      </c>
      <c r="K61" s="50"/>
      <c r="L61" s="50"/>
      <c r="M61" s="45">
        <f t="shared" ref="M61:M66" si="200">J61+K61-L61</f>
        <v>0</v>
      </c>
      <c r="O61" s="21" t="s">
        <v>52</v>
      </c>
      <c r="P61" s="16">
        <v>3110</v>
      </c>
      <c r="Q61" s="50">
        <f t="shared" si="61"/>
        <v>0</v>
      </c>
      <c r="R61" s="50"/>
      <c r="S61" s="50"/>
      <c r="T61" s="45">
        <f t="shared" si="131"/>
        <v>0</v>
      </c>
      <c r="U61" s="28"/>
      <c r="V61" s="21" t="s">
        <v>52</v>
      </c>
      <c r="W61" s="16">
        <v>3110</v>
      </c>
      <c r="X61" s="50">
        <f t="shared" si="62"/>
        <v>0</v>
      </c>
      <c r="Y61" s="50"/>
      <c r="Z61" s="50"/>
      <c r="AA61" s="45">
        <f t="shared" si="132"/>
        <v>0</v>
      </c>
      <c r="AB61" s="28"/>
      <c r="AC61" s="21" t="s">
        <v>52</v>
      </c>
      <c r="AD61" s="16">
        <v>3110</v>
      </c>
      <c r="AE61" s="50">
        <f t="shared" si="63"/>
        <v>0</v>
      </c>
      <c r="AF61" s="50"/>
      <c r="AG61" s="50"/>
      <c r="AH61" s="45">
        <f t="shared" si="133"/>
        <v>0</v>
      </c>
      <c r="AJ61" s="21" t="s">
        <v>52</v>
      </c>
      <c r="AK61" s="16">
        <v>3110</v>
      </c>
      <c r="AL61" s="50">
        <f t="shared" si="64"/>
        <v>0</v>
      </c>
      <c r="AM61" s="50"/>
      <c r="AN61" s="50"/>
      <c r="AO61" s="45">
        <f t="shared" si="134"/>
        <v>0</v>
      </c>
      <c r="AQ61" s="21" t="s">
        <v>52</v>
      </c>
      <c r="AR61" s="16">
        <v>3110</v>
      </c>
      <c r="AS61" s="50">
        <f t="shared" si="65"/>
        <v>0</v>
      </c>
      <c r="AT61" s="50"/>
      <c r="AU61" s="50"/>
      <c r="AV61" s="45">
        <f t="shared" si="135"/>
        <v>0</v>
      </c>
      <c r="AX61" s="21" t="s">
        <v>52</v>
      </c>
      <c r="AY61" s="16">
        <v>3110</v>
      </c>
      <c r="AZ61" s="50">
        <f t="shared" si="66"/>
        <v>0</v>
      </c>
      <c r="BA61" s="50"/>
      <c r="BB61" s="50"/>
      <c r="BC61" s="45">
        <f t="shared" si="136"/>
        <v>0</v>
      </c>
      <c r="BE61" s="21" t="s">
        <v>52</v>
      </c>
      <c r="BF61" s="16">
        <v>3110</v>
      </c>
      <c r="BG61" s="50">
        <f t="shared" si="67"/>
        <v>0</v>
      </c>
      <c r="BH61" s="50"/>
      <c r="BI61" s="50"/>
      <c r="BJ61" s="45">
        <f t="shared" si="137"/>
        <v>0</v>
      </c>
      <c r="BL61" s="21" t="s">
        <v>52</v>
      </c>
      <c r="BM61" s="16">
        <v>3110</v>
      </c>
      <c r="BN61" s="50">
        <f t="shared" si="68"/>
        <v>0</v>
      </c>
      <c r="BO61" s="50"/>
      <c r="BP61" s="50"/>
      <c r="BQ61" s="45">
        <f t="shared" si="138"/>
        <v>0</v>
      </c>
      <c r="BS61" s="21" t="s">
        <v>52</v>
      </c>
      <c r="BT61" s="16">
        <v>3110</v>
      </c>
      <c r="BU61" s="50">
        <f t="shared" si="69"/>
        <v>0</v>
      </c>
      <c r="BV61" s="50"/>
      <c r="BW61" s="50"/>
      <c r="BX61" s="45">
        <f t="shared" si="139"/>
        <v>0</v>
      </c>
      <c r="BZ61" s="21" t="s">
        <v>52</v>
      </c>
      <c r="CA61" s="16">
        <v>3110</v>
      </c>
      <c r="CB61" s="50">
        <f t="shared" si="70"/>
        <v>0</v>
      </c>
      <c r="CC61" s="50"/>
      <c r="CD61" s="50"/>
      <c r="CE61" s="45">
        <f t="shared" si="140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130"/>
        <v>0</v>
      </c>
      <c r="H62" s="34" t="s">
        <v>143</v>
      </c>
      <c r="I62" s="16">
        <v>3110</v>
      </c>
      <c r="J62" s="41">
        <f t="shared" si="60"/>
        <v>0</v>
      </c>
      <c r="K62" s="50"/>
      <c r="L62" s="50"/>
      <c r="M62" s="45">
        <f t="shared" si="200"/>
        <v>0</v>
      </c>
      <c r="O62" s="34" t="s">
        <v>143</v>
      </c>
      <c r="P62" s="16">
        <v>3110</v>
      </c>
      <c r="Q62" s="41">
        <f t="shared" si="61"/>
        <v>0</v>
      </c>
      <c r="R62" s="50"/>
      <c r="S62" s="50"/>
      <c r="T62" s="45">
        <f t="shared" si="131"/>
        <v>0</v>
      </c>
      <c r="V62" s="34" t="s">
        <v>143</v>
      </c>
      <c r="W62" s="16">
        <v>3110</v>
      </c>
      <c r="X62" s="41">
        <f t="shared" si="62"/>
        <v>0</v>
      </c>
      <c r="Y62" s="50"/>
      <c r="Z62" s="50"/>
      <c r="AA62" s="45">
        <f t="shared" si="132"/>
        <v>0</v>
      </c>
      <c r="AC62" s="34" t="s">
        <v>143</v>
      </c>
      <c r="AD62" s="16">
        <v>3110</v>
      </c>
      <c r="AE62" s="41">
        <f t="shared" si="63"/>
        <v>0</v>
      </c>
      <c r="AF62" s="50"/>
      <c r="AG62" s="50"/>
      <c r="AH62" s="45">
        <f t="shared" si="133"/>
        <v>0</v>
      </c>
      <c r="AJ62" s="34" t="s">
        <v>143</v>
      </c>
      <c r="AK62" s="16">
        <v>3110</v>
      </c>
      <c r="AL62" s="41">
        <f t="shared" si="64"/>
        <v>0</v>
      </c>
      <c r="AM62" s="50"/>
      <c r="AN62" s="50"/>
      <c r="AO62" s="45">
        <f t="shared" si="134"/>
        <v>0</v>
      </c>
      <c r="AQ62" s="34" t="s">
        <v>143</v>
      </c>
      <c r="AR62" s="16">
        <v>3110</v>
      </c>
      <c r="AS62" s="41">
        <f t="shared" si="65"/>
        <v>0</v>
      </c>
      <c r="AT62" s="50"/>
      <c r="AU62" s="50"/>
      <c r="AV62" s="45">
        <f t="shared" si="135"/>
        <v>0</v>
      </c>
      <c r="AX62" s="34" t="s">
        <v>143</v>
      </c>
      <c r="AY62" s="16">
        <v>3110</v>
      </c>
      <c r="AZ62" s="41">
        <f t="shared" si="66"/>
        <v>0</v>
      </c>
      <c r="BA62" s="50"/>
      <c r="BB62" s="50"/>
      <c r="BC62" s="45">
        <f t="shared" si="136"/>
        <v>0</v>
      </c>
      <c r="BE62" s="34" t="s">
        <v>143</v>
      </c>
      <c r="BF62" s="16">
        <v>3110</v>
      </c>
      <c r="BG62" s="41">
        <f t="shared" si="67"/>
        <v>0</v>
      </c>
      <c r="BH62" s="50"/>
      <c r="BI62" s="50"/>
      <c r="BJ62" s="45">
        <f t="shared" si="137"/>
        <v>0</v>
      </c>
      <c r="BL62" s="34" t="s">
        <v>143</v>
      </c>
      <c r="BM62" s="16">
        <v>3110</v>
      </c>
      <c r="BN62" s="41">
        <f t="shared" si="68"/>
        <v>0</v>
      </c>
      <c r="BO62" s="50"/>
      <c r="BP62" s="50"/>
      <c r="BQ62" s="45">
        <f t="shared" si="138"/>
        <v>0</v>
      </c>
      <c r="BS62" s="34" t="s">
        <v>143</v>
      </c>
      <c r="BT62" s="16">
        <v>3110</v>
      </c>
      <c r="BU62" s="41">
        <f t="shared" si="69"/>
        <v>0</v>
      </c>
      <c r="BV62" s="50"/>
      <c r="BW62" s="50"/>
      <c r="BX62" s="45">
        <f t="shared" si="139"/>
        <v>0</v>
      </c>
      <c r="BZ62" s="34" t="s">
        <v>143</v>
      </c>
      <c r="CA62" s="16">
        <v>3110</v>
      </c>
      <c r="CB62" s="41">
        <f t="shared" si="70"/>
        <v>0</v>
      </c>
      <c r="CC62" s="50"/>
      <c r="CD62" s="50"/>
      <c r="CE62" s="45">
        <f t="shared" si="140"/>
        <v>0</v>
      </c>
    </row>
    <row r="63" spans="1:83" s="88" customFormat="1" ht="15.75" customHeight="1" thickBot="1">
      <c r="A63" s="34" t="s">
        <v>144</v>
      </c>
      <c r="B63" s="16">
        <v>3110</v>
      </c>
      <c r="C63" s="50"/>
      <c r="D63" s="50"/>
      <c r="E63" s="50"/>
      <c r="F63" s="45">
        <f t="shared" si="130"/>
        <v>0</v>
      </c>
      <c r="H63" s="34" t="s">
        <v>144</v>
      </c>
      <c r="I63" s="16">
        <v>3110</v>
      </c>
      <c r="J63" s="41">
        <f t="shared" si="60"/>
        <v>0</v>
      </c>
      <c r="K63" s="50"/>
      <c r="L63" s="50"/>
      <c r="M63" s="45">
        <f t="shared" si="200"/>
        <v>0</v>
      </c>
      <c r="O63" s="34" t="s">
        <v>144</v>
      </c>
      <c r="P63" s="16">
        <v>3110</v>
      </c>
      <c r="Q63" s="41">
        <f t="shared" si="61"/>
        <v>0</v>
      </c>
      <c r="R63" s="50"/>
      <c r="S63" s="50"/>
      <c r="T63" s="45">
        <f t="shared" si="131"/>
        <v>0</v>
      </c>
      <c r="V63" s="34" t="s">
        <v>144</v>
      </c>
      <c r="W63" s="16">
        <v>3110</v>
      </c>
      <c r="X63" s="41">
        <f t="shared" si="62"/>
        <v>0</v>
      </c>
      <c r="Y63" s="50"/>
      <c r="Z63" s="50"/>
      <c r="AA63" s="45">
        <f t="shared" si="132"/>
        <v>0</v>
      </c>
      <c r="AC63" s="34" t="s">
        <v>144</v>
      </c>
      <c r="AD63" s="16">
        <v>3110</v>
      </c>
      <c r="AE63" s="41">
        <f t="shared" si="63"/>
        <v>0</v>
      </c>
      <c r="AF63" s="50"/>
      <c r="AG63" s="50"/>
      <c r="AH63" s="45">
        <f t="shared" si="133"/>
        <v>0</v>
      </c>
      <c r="AJ63" s="34" t="s">
        <v>144</v>
      </c>
      <c r="AK63" s="16">
        <v>3110</v>
      </c>
      <c r="AL63" s="41">
        <f t="shared" si="64"/>
        <v>0</v>
      </c>
      <c r="AM63" s="50"/>
      <c r="AN63" s="50"/>
      <c r="AO63" s="45">
        <f t="shared" si="134"/>
        <v>0</v>
      </c>
      <c r="AQ63" s="34" t="s">
        <v>144</v>
      </c>
      <c r="AR63" s="16">
        <v>3110</v>
      </c>
      <c r="AS63" s="41">
        <f t="shared" si="65"/>
        <v>0</v>
      </c>
      <c r="AT63" s="50"/>
      <c r="AU63" s="50"/>
      <c r="AV63" s="45">
        <f t="shared" si="135"/>
        <v>0</v>
      </c>
      <c r="AX63" s="34" t="s">
        <v>144</v>
      </c>
      <c r="AY63" s="16">
        <v>3110</v>
      </c>
      <c r="AZ63" s="41">
        <f t="shared" si="66"/>
        <v>0</v>
      </c>
      <c r="BA63" s="50"/>
      <c r="BB63" s="50"/>
      <c r="BC63" s="45">
        <f t="shared" si="136"/>
        <v>0</v>
      </c>
      <c r="BE63" s="34" t="s">
        <v>144</v>
      </c>
      <c r="BF63" s="16">
        <v>3110</v>
      </c>
      <c r="BG63" s="41">
        <f t="shared" si="67"/>
        <v>0</v>
      </c>
      <c r="BH63" s="50"/>
      <c r="BI63" s="50"/>
      <c r="BJ63" s="45">
        <f t="shared" si="137"/>
        <v>0</v>
      </c>
      <c r="BL63" s="34" t="s">
        <v>144</v>
      </c>
      <c r="BM63" s="16">
        <v>3110</v>
      </c>
      <c r="BN63" s="41">
        <f t="shared" si="68"/>
        <v>0</v>
      </c>
      <c r="BO63" s="50"/>
      <c r="BP63" s="50"/>
      <c r="BQ63" s="45">
        <f t="shared" si="138"/>
        <v>0</v>
      </c>
      <c r="BS63" s="34" t="s">
        <v>144</v>
      </c>
      <c r="BT63" s="16">
        <v>3110</v>
      </c>
      <c r="BU63" s="41">
        <f t="shared" si="69"/>
        <v>0</v>
      </c>
      <c r="BV63" s="50"/>
      <c r="BW63" s="50"/>
      <c r="BX63" s="45">
        <f t="shared" si="139"/>
        <v>0</v>
      </c>
      <c r="BZ63" s="34" t="s">
        <v>144</v>
      </c>
      <c r="CA63" s="16">
        <v>3110</v>
      </c>
      <c r="CB63" s="41">
        <f t="shared" si="70"/>
        <v>0</v>
      </c>
      <c r="CC63" s="50"/>
      <c r="CD63" s="50"/>
      <c r="CE63" s="45">
        <f t="shared" si="140"/>
        <v>0</v>
      </c>
    </row>
    <row r="64" spans="1:83" s="88" customFormat="1" ht="15.75" customHeight="1" thickBot="1">
      <c r="A64" s="34" t="s">
        <v>145</v>
      </c>
      <c r="B64" s="16">
        <v>3110</v>
      </c>
      <c r="C64" s="50"/>
      <c r="D64" s="50"/>
      <c r="E64" s="50"/>
      <c r="F64" s="45">
        <f t="shared" si="130"/>
        <v>0</v>
      </c>
      <c r="H64" s="34" t="s">
        <v>145</v>
      </c>
      <c r="I64" s="16">
        <v>3110</v>
      </c>
      <c r="J64" s="41">
        <f t="shared" si="60"/>
        <v>0</v>
      </c>
      <c r="K64" s="50"/>
      <c r="L64" s="50"/>
      <c r="M64" s="45">
        <f t="shared" si="200"/>
        <v>0</v>
      </c>
      <c r="O64" s="34" t="s">
        <v>145</v>
      </c>
      <c r="P64" s="16">
        <v>3110</v>
      </c>
      <c r="Q64" s="41">
        <f t="shared" si="61"/>
        <v>0</v>
      </c>
      <c r="R64" s="50"/>
      <c r="S64" s="50"/>
      <c r="T64" s="45">
        <f t="shared" si="131"/>
        <v>0</v>
      </c>
      <c r="V64" s="34" t="s">
        <v>145</v>
      </c>
      <c r="W64" s="16">
        <v>3110</v>
      </c>
      <c r="X64" s="41">
        <f t="shared" si="62"/>
        <v>0</v>
      </c>
      <c r="Y64" s="50"/>
      <c r="Z64" s="50"/>
      <c r="AA64" s="45">
        <f t="shared" si="132"/>
        <v>0</v>
      </c>
      <c r="AC64" s="34" t="s">
        <v>145</v>
      </c>
      <c r="AD64" s="16">
        <v>3110</v>
      </c>
      <c r="AE64" s="41">
        <f t="shared" si="63"/>
        <v>0</v>
      </c>
      <c r="AF64" s="50"/>
      <c r="AG64" s="50"/>
      <c r="AH64" s="45">
        <f t="shared" si="133"/>
        <v>0</v>
      </c>
      <c r="AJ64" s="34" t="s">
        <v>145</v>
      </c>
      <c r="AK64" s="16">
        <v>3110</v>
      </c>
      <c r="AL64" s="41">
        <f t="shared" si="64"/>
        <v>0</v>
      </c>
      <c r="AM64" s="50"/>
      <c r="AN64" s="50"/>
      <c r="AO64" s="45">
        <f t="shared" si="134"/>
        <v>0</v>
      </c>
      <c r="AQ64" s="34" t="s">
        <v>145</v>
      </c>
      <c r="AR64" s="16">
        <v>3110</v>
      </c>
      <c r="AS64" s="41">
        <f t="shared" si="65"/>
        <v>0</v>
      </c>
      <c r="AT64" s="50"/>
      <c r="AU64" s="50"/>
      <c r="AV64" s="45">
        <f t="shared" si="135"/>
        <v>0</v>
      </c>
      <c r="AX64" s="34" t="s">
        <v>145</v>
      </c>
      <c r="AY64" s="16">
        <v>3110</v>
      </c>
      <c r="AZ64" s="41">
        <f t="shared" si="66"/>
        <v>0</v>
      </c>
      <c r="BA64" s="50">
        <v>27114</v>
      </c>
      <c r="BB64" s="50"/>
      <c r="BC64" s="45">
        <f t="shared" si="136"/>
        <v>27114</v>
      </c>
      <c r="BE64" s="34" t="s">
        <v>145</v>
      </c>
      <c r="BF64" s="16">
        <v>3110</v>
      </c>
      <c r="BG64" s="41">
        <f t="shared" si="67"/>
        <v>27114</v>
      </c>
      <c r="BH64" s="50"/>
      <c r="BI64" s="50"/>
      <c r="BJ64" s="45">
        <f t="shared" si="137"/>
        <v>27114</v>
      </c>
      <c r="BL64" s="34" t="s">
        <v>145</v>
      </c>
      <c r="BM64" s="16">
        <v>3110</v>
      </c>
      <c r="BN64" s="41">
        <f t="shared" si="68"/>
        <v>27114</v>
      </c>
      <c r="BO64" s="50"/>
      <c r="BP64" s="50"/>
      <c r="BQ64" s="45">
        <f t="shared" si="138"/>
        <v>27114</v>
      </c>
      <c r="BS64" s="34" t="s">
        <v>145</v>
      </c>
      <c r="BT64" s="16">
        <v>3110</v>
      </c>
      <c r="BU64" s="41">
        <f t="shared" si="69"/>
        <v>27114</v>
      </c>
      <c r="BV64" s="50"/>
      <c r="BW64" s="50"/>
      <c r="BX64" s="45">
        <f t="shared" si="139"/>
        <v>27114</v>
      </c>
      <c r="BZ64" s="34" t="s">
        <v>145</v>
      </c>
      <c r="CA64" s="16">
        <v>3110</v>
      </c>
      <c r="CB64" s="41">
        <f t="shared" si="70"/>
        <v>27114</v>
      </c>
      <c r="CC64" s="50"/>
      <c r="CD64" s="50"/>
      <c r="CE64" s="45">
        <f t="shared" si="140"/>
        <v>27114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30"/>
        <v>0</v>
      </c>
      <c r="H65" s="21" t="s">
        <v>53</v>
      </c>
      <c r="I65" s="16">
        <v>3120</v>
      </c>
      <c r="J65" s="50">
        <f t="shared" si="60"/>
        <v>0</v>
      </c>
      <c r="K65" s="50"/>
      <c r="L65" s="50"/>
      <c r="M65" s="45">
        <f t="shared" si="200"/>
        <v>0</v>
      </c>
      <c r="O65" s="21" t="s">
        <v>53</v>
      </c>
      <c r="P65" s="16">
        <v>3120</v>
      </c>
      <c r="Q65" s="50">
        <f t="shared" si="61"/>
        <v>0</v>
      </c>
      <c r="R65" s="50"/>
      <c r="S65" s="50"/>
      <c r="T65" s="45">
        <f t="shared" si="131"/>
        <v>0</v>
      </c>
      <c r="U65" s="28"/>
      <c r="V65" s="21" t="s">
        <v>53</v>
      </c>
      <c r="W65" s="16">
        <v>3120</v>
      </c>
      <c r="X65" s="50">
        <f t="shared" si="62"/>
        <v>0</v>
      </c>
      <c r="Y65" s="50"/>
      <c r="Z65" s="50"/>
      <c r="AA65" s="45">
        <f t="shared" si="132"/>
        <v>0</v>
      </c>
      <c r="AB65" s="28"/>
      <c r="AC65" s="21" t="s">
        <v>53</v>
      </c>
      <c r="AD65" s="16">
        <v>3120</v>
      </c>
      <c r="AE65" s="50">
        <f t="shared" si="63"/>
        <v>0</v>
      </c>
      <c r="AF65" s="50"/>
      <c r="AG65" s="50"/>
      <c r="AH65" s="45">
        <f t="shared" si="133"/>
        <v>0</v>
      </c>
      <c r="AJ65" s="21" t="s">
        <v>53</v>
      </c>
      <c r="AK65" s="16">
        <v>3120</v>
      </c>
      <c r="AL65" s="50">
        <f t="shared" si="64"/>
        <v>0</v>
      </c>
      <c r="AM65" s="50"/>
      <c r="AN65" s="50"/>
      <c r="AO65" s="45">
        <f t="shared" si="134"/>
        <v>0</v>
      </c>
      <c r="AQ65" s="21" t="s">
        <v>53</v>
      </c>
      <c r="AR65" s="16">
        <v>3120</v>
      </c>
      <c r="AS65" s="50">
        <f t="shared" si="65"/>
        <v>0</v>
      </c>
      <c r="AT65" s="50"/>
      <c r="AU65" s="50"/>
      <c r="AV65" s="45">
        <f t="shared" si="135"/>
        <v>0</v>
      </c>
      <c r="AX65" s="21" t="s">
        <v>53</v>
      </c>
      <c r="AY65" s="16">
        <v>3120</v>
      </c>
      <c r="AZ65" s="50">
        <f t="shared" si="66"/>
        <v>0</v>
      </c>
      <c r="BA65" s="50"/>
      <c r="BB65" s="50"/>
      <c r="BC65" s="45">
        <f t="shared" si="136"/>
        <v>0</v>
      </c>
      <c r="BE65" s="21" t="s">
        <v>53</v>
      </c>
      <c r="BF65" s="16">
        <v>3120</v>
      </c>
      <c r="BG65" s="50">
        <f t="shared" si="67"/>
        <v>0</v>
      </c>
      <c r="BH65" s="50"/>
      <c r="BI65" s="50"/>
      <c r="BJ65" s="45">
        <f t="shared" si="137"/>
        <v>0</v>
      </c>
      <c r="BL65" s="21" t="s">
        <v>53</v>
      </c>
      <c r="BM65" s="16">
        <v>3120</v>
      </c>
      <c r="BN65" s="50">
        <f t="shared" si="68"/>
        <v>0</v>
      </c>
      <c r="BO65" s="50"/>
      <c r="BP65" s="50"/>
      <c r="BQ65" s="45">
        <f t="shared" si="138"/>
        <v>0</v>
      </c>
      <c r="BS65" s="21" t="s">
        <v>53</v>
      </c>
      <c r="BT65" s="16">
        <v>3120</v>
      </c>
      <c r="BU65" s="50">
        <f t="shared" si="69"/>
        <v>0</v>
      </c>
      <c r="BV65" s="50"/>
      <c r="BW65" s="50"/>
      <c r="BX65" s="45">
        <f t="shared" si="139"/>
        <v>0</v>
      </c>
      <c r="BZ65" s="21" t="s">
        <v>53</v>
      </c>
      <c r="CA65" s="16">
        <v>3120</v>
      </c>
      <c r="CB65" s="50">
        <f t="shared" si="70"/>
        <v>0</v>
      </c>
      <c r="CC65" s="50"/>
      <c r="CD65" s="50"/>
      <c r="CE65" s="45">
        <f t="shared" si="140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30"/>
        <v>0</v>
      </c>
      <c r="H66" s="21" t="s">
        <v>54</v>
      </c>
      <c r="I66" s="16">
        <v>3130</v>
      </c>
      <c r="J66" s="50">
        <f t="shared" si="60"/>
        <v>0</v>
      </c>
      <c r="K66" s="50"/>
      <c r="L66" s="50"/>
      <c r="M66" s="45">
        <f t="shared" si="200"/>
        <v>0</v>
      </c>
      <c r="O66" s="21" t="s">
        <v>54</v>
      </c>
      <c r="P66" s="16">
        <v>3130</v>
      </c>
      <c r="Q66" s="50">
        <f t="shared" si="61"/>
        <v>0</v>
      </c>
      <c r="R66" s="50"/>
      <c r="S66" s="50"/>
      <c r="T66" s="45">
        <f t="shared" si="131"/>
        <v>0</v>
      </c>
      <c r="U66" s="28"/>
      <c r="V66" s="21" t="s">
        <v>54</v>
      </c>
      <c r="W66" s="16">
        <v>3130</v>
      </c>
      <c r="X66" s="50">
        <f t="shared" si="62"/>
        <v>0</v>
      </c>
      <c r="Y66" s="50"/>
      <c r="Z66" s="50"/>
      <c r="AA66" s="45">
        <f t="shared" si="132"/>
        <v>0</v>
      </c>
      <c r="AB66" s="28"/>
      <c r="AC66" s="21" t="s">
        <v>54</v>
      </c>
      <c r="AD66" s="16">
        <v>3130</v>
      </c>
      <c r="AE66" s="50">
        <f t="shared" si="63"/>
        <v>0</v>
      </c>
      <c r="AF66" s="50"/>
      <c r="AG66" s="50"/>
      <c r="AH66" s="45">
        <f t="shared" si="133"/>
        <v>0</v>
      </c>
      <c r="AJ66" s="21" t="s">
        <v>54</v>
      </c>
      <c r="AK66" s="16">
        <v>3130</v>
      </c>
      <c r="AL66" s="50">
        <f t="shared" si="64"/>
        <v>0</v>
      </c>
      <c r="AM66" s="50"/>
      <c r="AN66" s="50"/>
      <c r="AO66" s="45">
        <f t="shared" si="134"/>
        <v>0</v>
      </c>
      <c r="AQ66" s="21" t="s">
        <v>54</v>
      </c>
      <c r="AR66" s="16">
        <v>3130</v>
      </c>
      <c r="AS66" s="50">
        <f t="shared" si="65"/>
        <v>0</v>
      </c>
      <c r="AT66" s="50"/>
      <c r="AU66" s="50"/>
      <c r="AV66" s="45">
        <f t="shared" si="135"/>
        <v>0</v>
      </c>
      <c r="AX66" s="21" t="s">
        <v>54</v>
      </c>
      <c r="AY66" s="16">
        <v>3130</v>
      </c>
      <c r="AZ66" s="50">
        <f t="shared" si="66"/>
        <v>0</v>
      </c>
      <c r="BA66" s="50"/>
      <c r="BB66" s="50"/>
      <c r="BC66" s="45">
        <f t="shared" si="136"/>
        <v>0</v>
      </c>
      <c r="BE66" s="21" t="s">
        <v>54</v>
      </c>
      <c r="BF66" s="16">
        <v>3130</v>
      </c>
      <c r="BG66" s="50">
        <f t="shared" si="67"/>
        <v>0</v>
      </c>
      <c r="BH66" s="50"/>
      <c r="BI66" s="50"/>
      <c r="BJ66" s="45">
        <f t="shared" si="137"/>
        <v>0</v>
      </c>
      <c r="BL66" s="21" t="s">
        <v>54</v>
      </c>
      <c r="BM66" s="16">
        <v>3130</v>
      </c>
      <c r="BN66" s="50">
        <f t="shared" si="68"/>
        <v>0</v>
      </c>
      <c r="BO66" s="50"/>
      <c r="BP66" s="50"/>
      <c r="BQ66" s="45">
        <f t="shared" si="138"/>
        <v>0</v>
      </c>
      <c r="BS66" s="21" t="s">
        <v>54</v>
      </c>
      <c r="BT66" s="16">
        <v>3130</v>
      </c>
      <c r="BU66" s="50">
        <f t="shared" si="69"/>
        <v>0</v>
      </c>
      <c r="BV66" s="50"/>
      <c r="BW66" s="50"/>
      <c r="BX66" s="45">
        <f t="shared" si="139"/>
        <v>0</v>
      </c>
      <c r="BZ66" s="21" t="s">
        <v>54</v>
      </c>
      <c r="CA66" s="16">
        <v>3130</v>
      </c>
      <c r="CB66" s="50">
        <f t="shared" si="70"/>
        <v>0</v>
      </c>
      <c r="CC66" s="50"/>
      <c r="CD66" s="50"/>
      <c r="CE66" s="45">
        <f t="shared" si="140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63"/>
      <c r="AD67" s="63"/>
      <c r="AE67" s="63"/>
      <c r="AF67" s="63"/>
      <c r="AG67" s="63"/>
      <c r="AH67" s="63"/>
      <c r="AJ67" s="63"/>
      <c r="AK67" s="63"/>
      <c r="AL67" s="63"/>
      <c r="AM67" s="63"/>
      <c r="AN67" s="63"/>
      <c r="AO67" s="63"/>
      <c r="AQ67" s="63"/>
      <c r="AR67" s="63"/>
      <c r="AS67" s="63"/>
      <c r="AT67" s="63"/>
      <c r="AU67" s="63"/>
      <c r="AV67" s="63"/>
      <c r="AX67" s="63"/>
      <c r="AY67" s="63"/>
      <c r="AZ67" s="63"/>
      <c r="BA67" s="63"/>
      <c r="BB67" s="63"/>
      <c r="BC67" s="63"/>
      <c r="BE67" s="63"/>
      <c r="BF67" s="63"/>
      <c r="BG67" s="63"/>
      <c r="BH67" s="63"/>
      <c r="BI67" s="63"/>
      <c r="BJ67" s="63"/>
      <c r="BL67" s="63"/>
      <c r="BM67" s="63"/>
      <c r="BN67" s="63"/>
      <c r="BO67" s="63"/>
      <c r="BP67" s="63"/>
      <c r="BQ67" s="63"/>
      <c r="BS67" s="63"/>
      <c r="BT67" s="63"/>
      <c r="BU67" s="63"/>
      <c r="BV67" s="63"/>
      <c r="BW67" s="63"/>
      <c r="BX67" s="63"/>
      <c r="BZ67" s="63"/>
      <c r="CA67" s="63"/>
      <c r="CB67" s="63"/>
      <c r="CC67" s="63"/>
      <c r="CD67" s="63"/>
      <c r="CE67" s="63"/>
    </row>
    <row r="68" spans="1:83" ht="52.15" customHeight="1">
      <c r="AC68" s="27"/>
    </row>
    <row r="69" spans="1:83" ht="15.75" customHeight="1">
      <c r="AC69" s="27"/>
    </row>
    <row r="70" spans="1:83" s="27" customFormat="1" ht="15.75" customHeight="1"/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>
      <c r="AC74" s="27"/>
    </row>
    <row r="75" spans="1:83" s="32" customFormat="1" ht="15.75" customHeight="1">
      <c r="AC75" s="27"/>
    </row>
    <row r="76" spans="1:83" s="32" customFormat="1" ht="15.75" customHeight="1">
      <c r="AC76" s="27"/>
    </row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/>
    <row r="100" spans="22:29" s="27" customFormat="1" ht="15.75" customHeight="1"/>
    <row r="101" spans="22:29" s="27" customFormat="1" ht="15.75" customHeight="1"/>
    <row r="102" spans="22:29" s="27" customFormat="1" ht="15.75" customHeight="1"/>
    <row r="103" spans="22:29" s="27" customFormat="1" ht="15.75" customHeight="1"/>
    <row r="104" spans="22:29" s="27" customFormat="1" ht="25.5" customHeight="1"/>
    <row r="105" spans="22:29" s="27" customFormat="1" ht="15.75" customHeight="1"/>
    <row r="106" spans="22:29" ht="15.75" customHeight="1">
      <c r="V106" s="27"/>
      <c r="W106" s="27"/>
      <c r="X106" s="27"/>
      <c r="Y106" s="27"/>
      <c r="Z106" s="27"/>
      <c r="AA106" s="27"/>
      <c r="AB106" s="27"/>
      <c r="AC106" s="27"/>
    </row>
    <row r="107" spans="22:29" s="27" customFormat="1" ht="42.6" customHeight="1"/>
    <row r="108" spans="22:29" s="27" customFormat="1" ht="15.75" customHeight="1"/>
    <row r="109" spans="22:29" s="28" customFormat="1" ht="15.75" customHeight="1">
      <c r="V109" s="27"/>
      <c r="W109" s="27"/>
      <c r="X109" s="27"/>
      <c r="Y109" s="27"/>
      <c r="Z109" s="27"/>
      <c r="AA109" s="27"/>
      <c r="AB109" s="27"/>
      <c r="AC109" s="27"/>
    </row>
    <row r="110" spans="22:29" s="28" customFormat="1" ht="36" customHeight="1">
      <c r="V110" s="27"/>
      <c r="W110" s="27"/>
      <c r="X110" s="27"/>
      <c r="Y110" s="27"/>
      <c r="Z110" s="27"/>
      <c r="AA110" s="27"/>
      <c r="AB110" s="27"/>
      <c r="AC110" s="27"/>
    </row>
    <row r="111" spans="22:29" s="28" customFormat="1" ht="15.75" customHeight="1">
      <c r="V111" s="27"/>
      <c r="W111" s="27"/>
      <c r="X111" s="27"/>
      <c r="Y111" s="27"/>
      <c r="Z111" s="27"/>
      <c r="AA111" s="27"/>
      <c r="AB111" s="27"/>
      <c r="AC111" s="27"/>
    </row>
    <row r="112" spans="22:29" s="28" customFormat="1" ht="15.75" customHeight="1">
      <c r="V112" s="27"/>
      <c r="W112" s="27"/>
      <c r="X112" s="27"/>
      <c r="Y112" s="27"/>
      <c r="Z112" s="27"/>
      <c r="AA112" s="27"/>
      <c r="AB112" s="27"/>
      <c r="AC112" s="27"/>
    </row>
    <row r="113" spans="22:29" s="32" customFormat="1" ht="15.75" customHeight="1">
      <c r="V113" s="27"/>
      <c r="W113" s="27"/>
      <c r="X113" s="27"/>
      <c r="Y113" s="27"/>
      <c r="Z113" s="27"/>
      <c r="AA113" s="27"/>
      <c r="AB113" s="27"/>
      <c r="AC113" s="27"/>
    </row>
    <row r="114" spans="22:29" s="32" customFormat="1" ht="15.75" customHeight="1">
      <c r="V114" s="27"/>
      <c r="W114" s="27"/>
      <c r="X114" s="27"/>
      <c r="Y114" s="27"/>
      <c r="Z114" s="27"/>
      <c r="AA114" s="27"/>
      <c r="AB114" s="27"/>
      <c r="AC114" s="27"/>
    </row>
    <row r="115" spans="22:29" s="32" customFormat="1" ht="15.75" customHeight="1">
      <c r="V115" s="27"/>
      <c r="W115" s="27"/>
      <c r="X115" s="27"/>
      <c r="Y115" s="27"/>
      <c r="Z115" s="27"/>
      <c r="AA115" s="27"/>
      <c r="AB115" s="27"/>
      <c r="AC115" s="27"/>
    </row>
    <row r="116" spans="22:29" s="28" customFormat="1" ht="15.75" customHeight="1">
      <c r="V116" s="27"/>
      <c r="W116" s="27"/>
      <c r="X116" s="27"/>
      <c r="Y116" s="27"/>
      <c r="Z116" s="27"/>
      <c r="AA116" s="27"/>
      <c r="AB116" s="27"/>
      <c r="AC116" s="27"/>
    </row>
    <row r="117" spans="22:29" s="28" customFormat="1" ht="15.75" customHeight="1">
      <c r="V117" s="27"/>
      <c r="W117" s="27"/>
      <c r="X117" s="27"/>
      <c r="Y117" s="27"/>
      <c r="Z117" s="27"/>
      <c r="AA117" s="27"/>
      <c r="AB117" s="27"/>
      <c r="AC117" s="27"/>
    </row>
    <row r="118" spans="22:29" s="28" customFormat="1" ht="15.75" customHeight="1">
      <c r="V118" s="27"/>
      <c r="W118" s="27"/>
      <c r="X118" s="27"/>
      <c r="Y118" s="27"/>
      <c r="Z118" s="27"/>
      <c r="AA118" s="27"/>
      <c r="AB118" s="27"/>
      <c r="AC118" s="27"/>
    </row>
    <row r="119" spans="22:29" s="28" customFormat="1" ht="15.75" customHeight="1">
      <c r="V119" s="27"/>
      <c r="W119" s="27"/>
      <c r="X119" s="27"/>
      <c r="Y119" s="27"/>
      <c r="Z119" s="27"/>
      <c r="AA119" s="27"/>
      <c r="AB119" s="27"/>
      <c r="AC119" s="27"/>
    </row>
    <row r="120" spans="22:29" s="28" customFormat="1">
      <c r="V120" s="27"/>
      <c r="W120" s="27"/>
      <c r="X120" s="27"/>
      <c r="Y120" s="27"/>
      <c r="Z120" s="27"/>
      <c r="AA120" s="27"/>
      <c r="AB120" s="27"/>
      <c r="AC120" s="27"/>
    </row>
    <row r="121" spans="22:29" s="28" customFormat="1" ht="15.75" customHeight="1">
      <c r="V121" s="27"/>
      <c r="W121" s="27"/>
      <c r="X121" s="27"/>
      <c r="Y121" s="27"/>
      <c r="Z121" s="27"/>
      <c r="AA121" s="27"/>
      <c r="AB121" s="27"/>
      <c r="AC121" s="27"/>
    </row>
    <row r="122" spans="22:29" s="28" customFormat="1" ht="15.75" customHeight="1">
      <c r="V122" s="27"/>
      <c r="W122" s="27"/>
      <c r="X122" s="27"/>
      <c r="Y122" s="27"/>
      <c r="Z122" s="27"/>
      <c r="AA122" s="27"/>
      <c r="AB122" s="27"/>
      <c r="AC122" s="27"/>
    </row>
    <row r="123" spans="22:29" s="28" customFormat="1" ht="15.75" customHeight="1">
      <c r="V123" s="27"/>
      <c r="W123" s="27"/>
      <c r="X123" s="27"/>
      <c r="Y123" s="27"/>
      <c r="Z123" s="27"/>
      <c r="AA123" s="27"/>
      <c r="AB123" s="27"/>
      <c r="AC123" s="27"/>
    </row>
    <row r="124" spans="22:29" s="28" customFormat="1" ht="15.75" customHeight="1">
      <c r="V124" s="27"/>
      <c r="W124" s="27"/>
      <c r="X124" s="27"/>
      <c r="Y124" s="27"/>
      <c r="Z124" s="27"/>
      <c r="AA124" s="27"/>
      <c r="AB124" s="27"/>
      <c r="AC124" s="27"/>
    </row>
    <row r="125" spans="22:29" s="28" customFormat="1" ht="15.75" customHeight="1">
      <c r="V125" s="27"/>
      <c r="W125" s="27"/>
      <c r="X125" s="27"/>
      <c r="Y125" s="27"/>
      <c r="Z125" s="27"/>
      <c r="AA125" s="27"/>
      <c r="AB125" s="27"/>
      <c r="AC125" s="27"/>
    </row>
    <row r="126" spans="22:29" s="28" customFormat="1" ht="15.75" customHeight="1">
      <c r="V126" s="27"/>
      <c r="W126" s="27"/>
      <c r="X126" s="27"/>
      <c r="Y126" s="27"/>
      <c r="Z126" s="27"/>
      <c r="AA126" s="27"/>
      <c r="AB126" s="27"/>
      <c r="AC126" s="27"/>
    </row>
    <row r="127" spans="22:29" s="28" customFormat="1" ht="15.75" customHeight="1">
      <c r="V127" s="27"/>
      <c r="W127" s="27"/>
      <c r="X127" s="27"/>
      <c r="Y127" s="27"/>
      <c r="Z127" s="27"/>
      <c r="AA127" s="27"/>
      <c r="AB127" s="27"/>
      <c r="AC127" s="27"/>
    </row>
    <row r="128" spans="22:29" s="28" customFormat="1" ht="15.75" customHeight="1">
      <c r="V128" s="27"/>
      <c r="W128" s="27"/>
      <c r="X128" s="27"/>
      <c r="Y128" s="27"/>
      <c r="Z128" s="27"/>
      <c r="AA128" s="27"/>
      <c r="AB128" s="27"/>
      <c r="AC128" s="27"/>
    </row>
    <row r="129" spans="22:29" s="28" customFormat="1" ht="15.75" customHeight="1">
      <c r="V129" s="27"/>
      <c r="W129" s="27"/>
      <c r="X129" s="27"/>
      <c r="Y129" s="27"/>
      <c r="Z129" s="27"/>
      <c r="AA129" s="27"/>
      <c r="AB129" s="27"/>
      <c r="AC129" s="27"/>
    </row>
    <row r="130" spans="22:29" s="28" customFormat="1" ht="15.75" customHeight="1"/>
    <row r="131" spans="22:29" s="28" customFormat="1" ht="15.75" customHeight="1"/>
    <row r="132" spans="22:29" s="28" customFormat="1" ht="15.75" customHeight="1"/>
    <row r="133" spans="22:29" s="28" customFormat="1" ht="15.75" customHeight="1"/>
    <row r="134" spans="22:29" s="28" customFormat="1" ht="15.75" customHeight="1"/>
    <row r="135" spans="22:29" s="28" customFormat="1" ht="15.75" customHeight="1"/>
    <row r="136" spans="22:29" s="28" customFormat="1" ht="15.75" customHeight="1"/>
    <row r="137" spans="22:29" s="28" customFormat="1" ht="15.75" customHeight="1"/>
    <row r="138" spans="22:29" s="28" customFormat="1" ht="15.75" customHeight="1"/>
    <row r="139" spans="22:29" s="28" customFormat="1" ht="15.75" customHeight="1"/>
    <row r="140" spans="22:29" s="28" customFormat="1" ht="15.75" customHeight="1"/>
    <row r="141" spans="22:29" s="28" customFormat="1" ht="15.75" customHeight="1"/>
    <row r="142" spans="22:29" s="28" customFormat="1" ht="15.75" customHeight="1"/>
    <row r="143" spans="22:29" s="28" customFormat="1" ht="25.5" customHeight="1"/>
    <row r="144" spans="22:29" s="28" customFormat="1" ht="15.75" customHeight="1"/>
    <row r="145" spans="23:24" s="27" customFormat="1" ht="15.75" customHeight="1"/>
    <row r="146" spans="23:24" s="27" customFormat="1" ht="39" customHeight="1"/>
    <row r="147" spans="23:24" s="27" customFormat="1" ht="15.75" customHeight="1"/>
    <row r="148" spans="23:24" s="28" customFormat="1" ht="15.75" customHeight="1">
      <c r="W148" s="27"/>
      <c r="X148" s="27"/>
    </row>
    <row r="149" spans="23:24" s="28" customFormat="1" ht="36" customHeight="1">
      <c r="W149" s="27"/>
      <c r="X149" s="27"/>
    </row>
    <row r="150" spans="23:24" s="28" customFormat="1" ht="15.75" customHeight="1">
      <c r="W150" s="27"/>
      <c r="X150" s="27"/>
    </row>
    <row r="151" spans="23:24" s="28" customFormat="1" ht="15.75" customHeight="1">
      <c r="W151" s="27"/>
      <c r="X151" s="27"/>
    </row>
    <row r="152" spans="23:24" s="32" customFormat="1" ht="15.75" customHeight="1">
      <c r="W152" s="27"/>
      <c r="X152" s="27"/>
    </row>
    <row r="153" spans="23:24" s="32" customFormat="1" ht="15.75" customHeight="1">
      <c r="W153" s="27"/>
      <c r="X153" s="27"/>
    </row>
    <row r="154" spans="23:24" s="32" customFormat="1" ht="15.75" customHeight="1">
      <c r="W154" s="27"/>
      <c r="X154" s="27"/>
    </row>
    <row r="155" spans="23:24" s="28" customFormat="1" ht="15.75" customHeight="1">
      <c r="W155" s="27"/>
      <c r="X155" s="27"/>
    </row>
    <row r="156" spans="23:24" s="28" customFormat="1" ht="15.75" customHeight="1">
      <c r="W156" s="27"/>
      <c r="X156" s="27"/>
    </row>
    <row r="157" spans="23:24" s="28" customFormat="1" ht="15.75" customHeight="1">
      <c r="W157" s="27"/>
      <c r="X157" s="27"/>
    </row>
    <row r="158" spans="23:24" s="28" customFormat="1" ht="15.75" customHeight="1">
      <c r="W158" s="27"/>
      <c r="X158" s="27"/>
    </row>
    <row r="159" spans="23:24" s="28" customFormat="1">
      <c r="W159" s="27"/>
      <c r="X159" s="27"/>
    </row>
    <row r="160" spans="23:24" s="28" customFormat="1" ht="15.75" customHeight="1">
      <c r="W160" s="27"/>
      <c r="X160" s="27"/>
    </row>
    <row r="161" spans="15:24" s="28" customFormat="1" ht="15.75" customHeight="1">
      <c r="W161" s="27"/>
      <c r="X161" s="27"/>
    </row>
    <row r="162" spans="15:24" s="28" customFormat="1" ht="15.75" customHeight="1">
      <c r="W162" s="27"/>
      <c r="X162" s="27"/>
    </row>
    <row r="163" spans="15:24" s="28" customFormat="1" ht="15.75" customHeight="1">
      <c r="W163" s="27"/>
      <c r="X163" s="27"/>
    </row>
    <row r="164" spans="15:24" s="28" customFormat="1" ht="15.75" customHeight="1">
      <c r="W164" s="27"/>
      <c r="X164" s="27"/>
    </row>
    <row r="165" spans="15:24" s="28" customFormat="1" ht="15.75" customHeight="1">
      <c r="W165" s="27"/>
      <c r="X165" s="27"/>
    </row>
    <row r="166" spans="15:24" s="28" customFormat="1" ht="15.75" customHeight="1">
      <c r="W166" s="27"/>
      <c r="X166" s="27"/>
    </row>
    <row r="167" spans="15:24" s="28" customFormat="1" ht="15.75" customHeight="1">
      <c r="W167" s="27"/>
      <c r="X167" s="27"/>
    </row>
    <row r="168" spans="15:24" s="28" customFormat="1" ht="15.75" customHeight="1">
      <c r="W168" s="27"/>
      <c r="X168" s="27"/>
    </row>
    <row r="169" spans="15:24" s="28" customFormat="1" ht="15.75" customHeight="1">
      <c r="O169" s="27"/>
      <c r="P169" s="27"/>
      <c r="Q169" s="27"/>
      <c r="R169" s="27"/>
      <c r="S169" s="27"/>
      <c r="T169" s="27"/>
      <c r="U169" s="27"/>
      <c r="V169" s="27"/>
      <c r="W169" s="27"/>
      <c r="X169" s="27"/>
    </row>
    <row r="170" spans="15:24" s="28" customFormat="1" ht="15.75" customHeight="1"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5:24" s="28" customFormat="1" ht="15.75" customHeight="1"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5:24" s="28" customFormat="1" ht="15.75" customHeight="1"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5:24" s="28" customFormat="1" ht="15.75" customHeight="1"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5:24" s="28" customFormat="1" ht="15.75" customHeight="1"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5:24" s="28" customFormat="1" ht="15.75" customHeight="1"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5:24" s="28" customFormat="1" ht="15.75" customHeight="1"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15:24" s="28" customFormat="1" ht="15.75" customHeight="1"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15:24" s="28" customFormat="1" ht="15.75" customHeight="1"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5:24" s="28" customFormat="1" ht="15.75" customHeight="1"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5:24" s="28" customFormat="1" ht="15.75" customHeight="1"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15:24" s="28" customFormat="1" ht="15.75" customHeight="1"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15:24" s="28" customFormat="1" ht="25.5" customHeight="1"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15:24" s="28" customFormat="1" ht="15.75" customHeight="1"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15:24" s="27" customFormat="1" ht="15.75" customHeight="1"/>
    <row r="185" spans="15:24" s="27" customFormat="1" ht="43.15" customHeight="1"/>
    <row r="186" spans="15:24" s="27" customFormat="1" ht="20.25" customHeight="1"/>
    <row r="187" spans="15:24" s="27" customFormat="1" ht="16.149999999999999" customHeight="1"/>
    <row r="188" spans="15:24" s="27" customFormat="1" ht="48" customHeight="1"/>
    <row r="189" spans="15:24" s="27" customFormat="1" ht="15.75" customHeight="1"/>
    <row r="190" spans="15:24" s="27" customFormat="1" ht="15.75" customHeight="1"/>
    <row r="191" spans="15:24" s="27" customFormat="1" ht="50.45" customHeight="1"/>
    <row r="192" spans="15:24" s="27" customFormat="1" ht="15.75" customHeight="1"/>
    <row r="193" s="27" customFormat="1" ht="15.75" customHeight="1"/>
    <row r="194" s="27" customFormat="1" ht="44.45" customHeight="1"/>
    <row r="195" s="27" customFormat="1" ht="15.75" customHeight="1"/>
    <row r="196" s="27" customFormat="1" ht="15.75" customHeight="1"/>
    <row r="197" s="27" customFormat="1" ht="46.9" customHeight="1"/>
    <row r="198" s="27" customFormat="1" ht="15.75" customHeight="1"/>
    <row r="199" s="27" customFormat="1" ht="15.75" customHeight="1"/>
    <row r="200" s="27" customFormat="1" ht="51" customHeight="1"/>
    <row r="201" s="27" customFormat="1" ht="15.75" customHeight="1"/>
    <row r="202" s="27" customFormat="1" ht="15.75" customHeight="1"/>
    <row r="203" s="27" customFormat="1" ht="61.15" customHeight="1"/>
    <row r="204" s="27" customFormat="1" ht="15.75" customHeight="1"/>
    <row r="205" s="27" customFormat="1" ht="15.75" customHeight="1"/>
    <row r="206" s="27" customFormat="1" ht="61.1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2" s="27" customFormat="1" ht="15.75" customHeight="1"/>
    <row r="242" spans="15:22" s="27" customFormat="1" ht="15.75" customHeight="1"/>
    <row r="243" spans="15:22" s="27" customFormat="1" ht="15.75" customHeight="1"/>
    <row r="244" spans="15:22" s="27" customFormat="1" ht="15.75" customHeight="1"/>
    <row r="245" spans="15:22" s="27" customFormat="1" ht="15.75" customHeight="1"/>
    <row r="246" spans="15:22" s="27" customFormat="1" ht="15.75" customHeight="1"/>
    <row r="247" spans="15:22" s="27" customFormat="1" ht="15.75" customHeight="1"/>
    <row r="248" spans="15:22" s="27" customFormat="1" ht="15.75" customHeight="1"/>
    <row r="249" spans="15:22" s="27" customFormat="1" ht="15.75" customHeight="1"/>
    <row r="250" spans="15:22" s="27" customFormat="1" ht="15.75" customHeight="1"/>
    <row r="251" spans="15:22" s="27" customFormat="1" ht="15.75" customHeight="1"/>
    <row r="252" spans="15:22" s="27" customFormat="1" ht="15.75" customHeight="1">
      <c r="O252"/>
      <c r="P252"/>
      <c r="Q252"/>
      <c r="R252"/>
      <c r="S252"/>
      <c r="T252"/>
      <c r="U252"/>
      <c r="V252"/>
    </row>
    <row r="253" spans="15:22" s="27" customFormat="1" ht="15.75" customHeight="1">
      <c r="O253"/>
      <c r="P253"/>
      <c r="Q253"/>
      <c r="R253"/>
      <c r="S253"/>
      <c r="T253"/>
      <c r="U253"/>
      <c r="V253"/>
    </row>
    <row r="254" spans="15:22" s="27" customFormat="1" ht="15.75" customHeight="1">
      <c r="O254"/>
      <c r="P254"/>
      <c r="Q254"/>
      <c r="R254"/>
      <c r="S254"/>
      <c r="T254"/>
      <c r="U254"/>
      <c r="V254"/>
    </row>
    <row r="255" spans="15:22" s="27" customFormat="1" ht="15.75" customHeight="1">
      <c r="O255"/>
      <c r="P255"/>
      <c r="Q255"/>
      <c r="R255"/>
      <c r="S255"/>
      <c r="T255"/>
      <c r="U255"/>
      <c r="V255"/>
    </row>
    <row r="256" spans="15:22" s="27" customFormat="1" ht="15.75" customHeight="1">
      <c r="O256"/>
      <c r="P256"/>
      <c r="Q256"/>
      <c r="R256"/>
      <c r="S256"/>
      <c r="T256"/>
      <c r="U256"/>
      <c r="V256"/>
    </row>
    <row r="257" spans="15:22" s="27" customFormat="1" ht="15.75" customHeight="1">
      <c r="O257"/>
      <c r="P257"/>
      <c r="Q257"/>
      <c r="R257"/>
      <c r="S257"/>
      <c r="T257"/>
      <c r="U257"/>
      <c r="V257"/>
    </row>
    <row r="258" spans="15:22" s="27" customFormat="1" ht="15.75" customHeight="1">
      <c r="O258"/>
      <c r="P258"/>
      <c r="Q258"/>
      <c r="R258"/>
      <c r="S258"/>
      <c r="T258"/>
      <c r="U258"/>
      <c r="V258"/>
    </row>
    <row r="259" spans="15:22" s="27" customFormat="1" ht="15.75" customHeight="1">
      <c r="O259"/>
      <c r="P259"/>
      <c r="Q259"/>
      <c r="R259"/>
      <c r="S259"/>
      <c r="T259"/>
      <c r="U259"/>
      <c r="V259"/>
    </row>
    <row r="260" spans="15:22" s="27" customFormat="1" ht="15.75" customHeight="1">
      <c r="O260"/>
      <c r="P260"/>
      <c r="Q260"/>
      <c r="R260"/>
      <c r="S260"/>
      <c r="T260"/>
      <c r="U260"/>
      <c r="V260"/>
    </row>
    <row r="261" spans="15:22" s="27" customFormat="1" ht="15.75" customHeight="1">
      <c r="O261"/>
      <c r="P261"/>
      <c r="Q261"/>
      <c r="R261"/>
      <c r="S261"/>
      <c r="T261"/>
      <c r="U261"/>
      <c r="V261"/>
    </row>
    <row r="262" spans="15:22" s="27" customFormat="1" ht="15.75" customHeight="1">
      <c r="O262"/>
      <c r="P262"/>
      <c r="Q262"/>
      <c r="R262"/>
      <c r="S262"/>
      <c r="T262"/>
      <c r="U262"/>
      <c r="V262"/>
    </row>
    <row r="263" spans="15:22" s="27" customFormat="1" ht="15.75" customHeight="1">
      <c r="O263"/>
      <c r="P263"/>
      <c r="Q263"/>
      <c r="R263"/>
      <c r="S263"/>
      <c r="T263"/>
      <c r="U263"/>
      <c r="V263"/>
    </row>
    <row r="264" spans="15:22" s="27" customFormat="1" ht="15.75" customHeight="1">
      <c r="O264"/>
      <c r="P264"/>
      <c r="Q264"/>
      <c r="R264"/>
      <c r="S264"/>
      <c r="T264"/>
      <c r="U264"/>
      <c r="V264"/>
    </row>
    <row r="265" spans="15:22" s="27" customFormat="1" ht="15.75" customHeight="1">
      <c r="O265"/>
      <c r="P265"/>
      <c r="Q265"/>
      <c r="R265"/>
      <c r="S265"/>
      <c r="T265"/>
      <c r="U265"/>
      <c r="V265"/>
    </row>
    <row r="266" spans="15:22" s="27" customFormat="1" ht="15.75" customHeight="1">
      <c r="O266"/>
      <c r="P266"/>
      <c r="Q266"/>
      <c r="R266"/>
      <c r="S266"/>
      <c r="T266"/>
      <c r="U266"/>
      <c r="V266"/>
    </row>
    <row r="267" spans="15:22" s="27" customFormat="1" ht="15.75" customHeight="1">
      <c r="O267"/>
      <c r="P267"/>
      <c r="Q267"/>
      <c r="R267"/>
      <c r="S267"/>
      <c r="T267"/>
      <c r="U267"/>
      <c r="V267"/>
    </row>
    <row r="268" spans="15:22" s="27" customFormat="1" ht="15.75" customHeight="1">
      <c r="O268"/>
      <c r="P268"/>
      <c r="Q268"/>
      <c r="R268"/>
      <c r="S268"/>
      <c r="T268"/>
      <c r="U268"/>
      <c r="V268"/>
    </row>
    <row r="269" spans="15:22" s="27" customFormat="1" ht="15.75" customHeight="1">
      <c r="O269"/>
      <c r="P269"/>
      <c r="Q269"/>
      <c r="R269"/>
      <c r="S269"/>
      <c r="T269"/>
      <c r="U269"/>
      <c r="V269"/>
    </row>
    <row r="270" spans="15:22" s="27" customFormat="1" ht="15.75" customHeight="1">
      <c r="O270"/>
      <c r="P270"/>
      <c r="Q270"/>
      <c r="R270"/>
      <c r="S270"/>
      <c r="T270"/>
      <c r="U270"/>
      <c r="V270"/>
    </row>
    <row r="271" spans="15:22" s="27" customFormat="1" ht="15.75" customHeight="1">
      <c r="O271"/>
      <c r="P271"/>
      <c r="Q271"/>
      <c r="R271"/>
      <c r="S271"/>
      <c r="T271"/>
      <c r="U271"/>
      <c r="V271"/>
    </row>
    <row r="272" spans="15:22" s="27" customFormat="1" ht="15.75" customHeight="1">
      <c r="O272"/>
      <c r="P272"/>
      <c r="Q272"/>
      <c r="R272"/>
      <c r="S272"/>
      <c r="T272"/>
      <c r="U272"/>
      <c r="V272"/>
    </row>
    <row r="273" spans="15:22" s="27" customFormat="1" ht="15.75" customHeight="1">
      <c r="O273"/>
      <c r="P273"/>
      <c r="Q273"/>
      <c r="R273"/>
      <c r="S273"/>
      <c r="T273"/>
      <c r="U273"/>
      <c r="V273"/>
    </row>
    <row r="274" spans="15:22" s="27" customFormat="1" ht="15.75" customHeight="1">
      <c r="O274"/>
      <c r="P274"/>
      <c r="Q274"/>
      <c r="R274"/>
      <c r="S274"/>
      <c r="T274"/>
      <c r="U274"/>
      <c r="V274"/>
    </row>
    <row r="275" spans="15:22" s="27" customFormat="1" ht="15.75" customHeight="1">
      <c r="O275"/>
      <c r="P275"/>
      <c r="Q275"/>
      <c r="R275"/>
      <c r="S275"/>
      <c r="T275"/>
      <c r="U275"/>
      <c r="V275"/>
    </row>
    <row r="276" spans="15:22" s="27" customFormat="1" ht="15.75" customHeight="1">
      <c r="O276"/>
      <c r="P276"/>
      <c r="Q276"/>
      <c r="R276"/>
      <c r="S276"/>
      <c r="T276"/>
      <c r="U276"/>
      <c r="V276"/>
    </row>
    <row r="277" spans="15:22" s="27" customFormat="1" ht="15.75" customHeight="1">
      <c r="O277"/>
      <c r="P277"/>
      <c r="Q277"/>
      <c r="R277"/>
      <c r="S277"/>
      <c r="T277"/>
      <c r="U277"/>
      <c r="V277"/>
    </row>
    <row r="278" spans="15:22" s="27" customFormat="1" ht="15.75" customHeight="1">
      <c r="O278"/>
      <c r="P278"/>
      <c r="Q278"/>
      <c r="R278"/>
      <c r="S278"/>
      <c r="T278"/>
      <c r="U278"/>
      <c r="V278"/>
    </row>
    <row r="279" spans="15:22" s="27" customFormat="1" ht="15.75" customHeight="1">
      <c r="O279"/>
      <c r="P279"/>
      <c r="Q279"/>
      <c r="R279"/>
      <c r="S279"/>
      <c r="T279"/>
      <c r="U279"/>
      <c r="V279"/>
    </row>
    <row r="280" spans="15:22" s="27" customFormat="1" ht="15.75" customHeight="1">
      <c r="O280"/>
      <c r="P280"/>
      <c r="Q280"/>
      <c r="R280"/>
      <c r="S280"/>
      <c r="T280"/>
      <c r="U280"/>
      <c r="V280"/>
    </row>
    <row r="281" spans="15:22" s="27" customFormat="1" ht="15.75" customHeight="1">
      <c r="O281"/>
      <c r="P281"/>
      <c r="Q281"/>
      <c r="R281"/>
      <c r="S281"/>
      <c r="T281"/>
      <c r="U281"/>
      <c r="V281"/>
    </row>
    <row r="282" spans="15:22" s="27" customFormat="1" ht="15.75" customHeight="1">
      <c r="O282"/>
      <c r="P282"/>
      <c r="Q282"/>
      <c r="R282"/>
      <c r="S282"/>
      <c r="T282"/>
      <c r="U282"/>
      <c r="V282"/>
    </row>
    <row r="283" spans="15:22" s="27" customFormat="1" ht="15.75" customHeight="1">
      <c r="O283"/>
      <c r="P283"/>
      <c r="Q283"/>
      <c r="R283"/>
      <c r="S283"/>
      <c r="T283"/>
      <c r="U283"/>
      <c r="V283"/>
    </row>
    <row r="284" spans="15:22" s="27" customFormat="1" ht="15.75" customHeight="1">
      <c r="O284"/>
      <c r="P284"/>
      <c r="Q284"/>
      <c r="R284"/>
      <c r="S284"/>
      <c r="T284"/>
      <c r="U284"/>
      <c r="V284"/>
    </row>
    <row r="285" spans="15:22" s="27" customFormat="1" ht="15.75" customHeight="1">
      <c r="O285"/>
      <c r="P285"/>
      <c r="Q285"/>
      <c r="R285"/>
      <c r="S285"/>
      <c r="T285"/>
      <c r="U285"/>
      <c r="V285"/>
    </row>
    <row r="286" spans="15:22" s="27" customFormat="1" ht="15.75" customHeight="1">
      <c r="O286"/>
      <c r="P286"/>
      <c r="Q286"/>
      <c r="R286"/>
      <c r="S286"/>
      <c r="T286"/>
      <c r="U286"/>
      <c r="V286"/>
    </row>
    <row r="287" spans="15:22" s="27" customFormat="1" ht="15.75" customHeight="1">
      <c r="O287"/>
      <c r="P287"/>
      <c r="Q287"/>
      <c r="R287"/>
      <c r="S287"/>
      <c r="T287"/>
      <c r="U287"/>
      <c r="V287"/>
    </row>
    <row r="288" spans="15:22" s="27" customFormat="1" ht="15.75" customHeight="1">
      <c r="O288"/>
      <c r="P288"/>
      <c r="Q288"/>
      <c r="R288"/>
      <c r="S288"/>
      <c r="T288"/>
      <c r="U288"/>
      <c r="V288"/>
    </row>
    <row r="289" spans="15:24" s="27" customFormat="1" ht="15.75" customHeight="1">
      <c r="O289"/>
      <c r="P289"/>
      <c r="Q289"/>
      <c r="R289"/>
      <c r="S289"/>
      <c r="T289"/>
      <c r="U289"/>
      <c r="V289"/>
    </row>
    <row r="290" spans="15:24" s="27" customFormat="1" ht="15.75" customHeight="1">
      <c r="O290"/>
      <c r="P290"/>
      <c r="Q290"/>
      <c r="R290"/>
      <c r="S290"/>
      <c r="T290"/>
      <c r="U290"/>
      <c r="V290"/>
    </row>
    <row r="291" spans="15:24" s="27" customFormat="1" ht="15.75" customHeight="1">
      <c r="O291"/>
      <c r="P291"/>
      <c r="Q291"/>
      <c r="R291"/>
      <c r="S291"/>
      <c r="T291"/>
      <c r="U291"/>
      <c r="V291"/>
      <c r="W291"/>
      <c r="X291"/>
    </row>
    <row r="292" spans="15:24" s="27" customFormat="1" ht="15.75" customHeight="1">
      <c r="O292"/>
      <c r="P292"/>
      <c r="Q292"/>
      <c r="R292"/>
      <c r="S292"/>
      <c r="T292"/>
      <c r="U292"/>
      <c r="V292"/>
      <c r="W292"/>
      <c r="X292"/>
    </row>
    <row r="293" spans="15:24" s="27" customFormat="1" ht="15.75" customHeight="1">
      <c r="O293"/>
      <c r="P293"/>
      <c r="Q293"/>
      <c r="R293"/>
      <c r="S293"/>
      <c r="T293"/>
      <c r="U293"/>
      <c r="V293"/>
      <c r="W293"/>
      <c r="X293"/>
    </row>
    <row r="294" spans="15:24" s="27" customFormat="1" ht="15.75" customHeight="1">
      <c r="O294"/>
      <c r="P294"/>
      <c r="Q294"/>
      <c r="R294"/>
      <c r="S294"/>
      <c r="T294"/>
      <c r="U294"/>
      <c r="V294"/>
      <c r="W294"/>
      <c r="X294"/>
    </row>
    <row r="295" spans="15:24" s="27" customFormat="1" ht="15.75" customHeight="1">
      <c r="O295"/>
      <c r="P295"/>
      <c r="Q295"/>
      <c r="R295"/>
      <c r="S295"/>
      <c r="T295"/>
      <c r="U295"/>
      <c r="V295"/>
      <c r="W295"/>
      <c r="X295"/>
    </row>
    <row r="296" spans="15:24" s="27" customFormat="1" ht="15.75" customHeight="1">
      <c r="O296"/>
      <c r="P296"/>
      <c r="Q296"/>
      <c r="R296"/>
      <c r="S296"/>
      <c r="T296"/>
      <c r="U296"/>
      <c r="V296"/>
      <c r="W296"/>
      <c r="X296"/>
    </row>
    <row r="297" spans="15:24" s="27" customFormat="1" ht="15.75" customHeight="1">
      <c r="O297"/>
      <c r="P297"/>
      <c r="Q297"/>
      <c r="R297"/>
      <c r="S297"/>
      <c r="T297"/>
      <c r="U297"/>
      <c r="V297"/>
      <c r="W297"/>
      <c r="X297"/>
    </row>
    <row r="298" spans="15:24" s="27" customFormat="1" ht="15.75" customHeight="1">
      <c r="O298"/>
      <c r="P298"/>
      <c r="Q298"/>
      <c r="R298"/>
      <c r="S298"/>
      <c r="T298"/>
      <c r="U298"/>
      <c r="V298"/>
      <c r="W298"/>
      <c r="X298"/>
    </row>
    <row r="299" spans="15:24" s="27" customFormat="1" ht="15.75" customHeight="1">
      <c r="O299"/>
      <c r="P299"/>
      <c r="Q299"/>
      <c r="R299"/>
      <c r="S299"/>
      <c r="T299"/>
      <c r="U299"/>
      <c r="V299"/>
      <c r="W299"/>
      <c r="X299"/>
    </row>
    <row r="300" spans="15:24" s="27" customFormat="1" ht="15.75" customHeight="1">
      <c r="O300"/>
      <c r="P300"/>
      <c r="Q300"/>
      <c r="R300"/>
      <c r="S300"/>
      <c r="T300"/>
      <c r="U300"/>
      <c r="V300"/>
      <c r="W300"/>
      <c r="X300"/>
    </row>
    <row r="301" spans="15:24" s="27" customFormat="1" ht="15.75" customHeight="1">
      <c r="O301"/>
      <c r="P301"/>
      <c r="Q301"/>
      <c r="R301"/>
      <c r="S301"/>
      <c r="T301"/>
      <c r="U301"/>
      <c r="V301"/>
      <c r="W301"/>
      <c r="X301"/>
    </row>
    <row r="302" spans="15:24" s="27" customFormat="1" ht="15.75" customHeight="1">
      <c r="O302"/>
      <c r="P302"/>
      <c r="Q302"/>
      <c r="R302"/>
      <c r="S302"/>
      <c r="T302"/>
      <c r="U302"/>
      <c r="V302"/>
      <c r="W302"/>
      <c r="X302"/>
    </row>
    <row r="303" spans="15:24" s="27" customFormat="1" ht="15.75" customHeight="1">
      <c r="O303"/>
      <c r="P303"/>
      <c r="Q303"/>
      <c r="R303"/>
      <c r="S303"/>
      <c r="T303"/>
      <c r="U303"/>
      <c r="V303"/>
      <c r="W303"/>
      <c r="X303"/>
    </row>
    <row r="304" spans="15:24" s="27" customFormat="1" ht="15.75" customHeight="1">
      <c r="O304"/>
      <c r="P304"/>
      <c r="Q304"/>
      <c r="R304"/>
      <c r="S304"/>
      <c r="T304"/>
      <c r="U304"/>
      <c r="V304"/>
      <c r="W304"/>
      <c r="X304"/>
    </row>
    <row r="305" spans="15:24" s="27" customFormat="1" ht="15.75" customHeight="1">
      <c r="O305"/>
      <c r="P305"/>
      <c r="Q305"/>
      <c r="R305"/>
      <c r="S305"/>
      <c r="T305"/>
      <c r="U305"/>
      <c r="V305"/>
      <c r="W305"/>
      <c r="X305"/>
    </row>
    <row r="306" spans="15:24" s="27" customFormat="1" ht="15.75" customHeight="1">
      <c r="O306"/>
      <c r="P306"/>
      <c r="Q306"/>
      <c r="R306"/>
      <c r="S306"/>
      <c r="T306"/>
      <c r="U306"/>
      <c r="V306"/>
      <c r="W306"/>
      <c r="X306"/>
    </row>
    <row r="307" spans="15:24" s="27" customFormat="1" ht="15.75" customHeight="1">
      <c r="O307"/>
      <c r="P307"/>
      <c r="Q307"/>
      <c r="R307"/>
      <c r="S307"/>
      <c r="T307"/>
      <c r="U307"/>
      <c r="V307"/>
      <c r="W307"/>
      <c r="X307"/>
    </row>
    <row r="308" spans="15:24" s="27" customFormat="1" ht="15.75" customHeight="1">
      <c r="O308"/>
      <c r="P308"/>
      <c r="Q308"/>
      <c r="R308"/>
      <c r="S308"/>
      <c r="T308"/>
      <c r="U308"/>
      <c r="V308"/>
      <c r="W308"/>
      <c r="X308"/>
    </row>
    <row r="309" spans="15:24" s="27" customFormat="1" ht="15.75" customHeight="1">
      <c r="O309"/>
      <c r="P309"/>
      <c r="Q309"/>
      <c r="R309"/>
      <c r="S309"/>
      <c r="T309"/>
      <c r="U309"/>
      <c r="V309"/>
      <c r="W309"/>
      <c r="X309"/>
    </row>
    <row r="310" spans="15:24" s="27" customFormat="1" ht="15.75" customHeight="1">
      <c r="O310"/>
      <c r="P310"/>
      <c r="Q310"/>
      <c r="R310"/>
      <c r="S310"/>
      <c r="T310"/>
      <c r="U310"/>
      <c r="V310"/>
      <c r="W310"/>
      <c r="X310"/>
    </row>
    <row r="311" spans="15:24" s="27" customFormat="1" ht="15.75" customHeight="1">
      <c r="O311"/>
      <c r="P311"/>
      <c r="Q311"/>
      <c r="R311"/>
      <c r="S311"/>
      <c r="T311"/>
      <c r="U311"/>
      <c r="V311"/>
      <c r="W311"/>
      <c r="X311"/>
    </row>
    <row r="312" spans="15:24" s="27" customFormat="1" ht="15.75" customHeight="1">
      <c r="O312"/>
      <c r="P312"/>
      <c r="Q312"/>
      <c r="R312"/>
      <c r="S312"/>
      <c r="T312"/>
      <c r="U312"/>
      <c r="V312"/>
      <c r="W312"/>
      <c r="X312"/>
    </row>
    <row r="313" spans="15:24" s="27" customFormat="1" ht="15.75" customHeight="1">
      <c r="O313"/>
      <c r="P313"/>
      <c r="Q313"/>
      <c r="R313"/>
      <c r="S313"/>
      <c r="T313"/>
      <c r="U313"/>
      <c r="V313"/>
      <c r="W313"/>
      <c r="X313"/>
    </row>
    <row r="314" spans="15:24" s="27" customFormat="1" ht="15.75" customHeight="1">
      <c r="O314"/>
      <c r="P314"/>
      <c r="Q314"/>
      <c r="R314"/>
      <c r="S314"/>
      <c r="T314"/>
      <c r="U314"/>
      <c r="V314"/>
      <c r="W314"/>
      <c r="X314"/>
    </row>
    <row r="315" spans="15:24" s="27" customFormat="1" ht="15.75" customHeight="1">
      <c r="O315"/>
      <c r="P315"/>
      <c r="Q315"/>
      <c r="R315"/>
      <c r="S315"/>
      <c r="T315"/>
      <c r="U315"/>
      <c r="V315"/>
      <c r="W315"/>
      <c r="X315"/>
    </row>
    <row r="316" spans="15:24" s="27" customFormat="1" ht="15.75" customHeight="1">
      <c r="O316"/>
      <c r="P316"/>
      <c r="Q316"/>
      <c r="R316"/>
      <c r="S316"/>
      <c r="T316"/>
      <c r="U316"/>
      <c r="V316"/>
      <c r="W316"/>
      <c r="X316"/>
    </row>
    <row r="317" spans="15:24" s="27" customFormat="1" ht="15.75" customHeight="1">
      <c r="O317"/>
      <c r="P317"/>
      <c r="Q317"/>
      <c r="R317"/>
      <c r="S317"/>
      <c r="T317"/>
      <c r="U317"/>
      <c r="V317"/>
      <c r="W317"/>
      <c r="X317"/>
    </row>
    <row r="318" spans="15:24" s="27" customFormat="1" ht="15.75" customHeight="1">
      <c r="O318"/>
      <c r="P318"/>
      <c r="Q318"/>
      <c r="R318"/>
      <c r="S318"/>
      <c r="T318"/>
      <c r="U318"/>
      <c r="V318"/>
      <c r="W318"/>
      <c r="X318"/>
    </row>
    <row r="319" spans="15:24" s="27" customFormat="1" ht="15.75" customHeight="1">
      <c r="O319"/>
      <c r="P319"/>
      <c r="Q319"/>
      <c r="R319"/>
      <c r="S319"/>
      <c r="T319"/>
      <c r="U319"/>
      <c r="V319"/>
      <c r="W319"/>
      <c r="X319"/>
    </row>
    <row r="320" spans="15:24" s="27" customFormat="1" ht="15.75" customHeight="1">
      <c r="O320"/>
      <c r="P320"/>
      <c r="Q320"/>
      <c r="R320"/>
      <c r="S320"/>
      <c r="T320"/>
      <c r="U320"/>
      <c r="V320"/>
      <c r="W320"/>
      <c r="X320"/>
    </row>
    <row r="321" spans="15:24" s="27" customFormat="1" ht="15.75" customHeight="1">
      <c r="O321"/>
      <c r="P321"/>
      <c r="Q321"/>
      <c r="R321"/>
      <c r="S321"/>
      <c r="T321"/>
      <c r="U321"/>
      <c r="V321"/>
      <c r="W321"/>
      <c r="X321"/>
    </row>
    <row r="322" spans="15:24" s="27" customFormat="1" ht="15.75" customHeight="1">
      <c r="O322"/>
      <c r="P322"/>
      <c r="Q322"/>
      <c r="R322"/>
      <c r="S322"/>
      <c r="T322"/>
      <c r="U322"/>
      <c r="V322"/>
      <c r="W322"/>
      <c r="X322"/>
    </row>
    <row r="323" spans="15:24" s="27" customFormat="1" ht="15.75" customHeight="1">
      <c r="O323"/>
      <c r="P323"/>
      <c r="Q323"/>
      <c r="R323"/>
      <c r="S323"/>
      <c r="T323"/>
      <c r="U323"/>
      <c r="V323"/>
      <c r="W323"/>
      <c r="X323"/>
    </row>
    <row r="324" spans="15:24" s="27" customFormat="1" ht="15.75" customHeight="1">
      <c r="O324"/>
      <c r="P324"/>
      <c r="Q324"/>
      <c r="R324"/>
      <c r="S324"/>
      <c r="T324"/>
      <c r="U324"/>
      <c r="V324"/>
      <c r="W324"/>
      <c r="X324"/>
    </row>
    <row r="325" spans="15:24" s="27" customFormat="1" ht="15.75" customHeight="1">
      <c r="O325"/>
      <c r="P325"/>
      <c r="Q325"/>
      <c r="R325"/>
      <c r="S325"/>
      <c r="T325"/>
      <c r="U325"/>
      <c r="V325"/>
      <c r="W325"/>
      <c r="X325"/>
    </row>
    <row r="326" spans="15:24" s="27" customFormat="1" ht="15.75" customHeight="1">
      <c r="O326"/>
      <c r="P326"/>
      <c r="Q326"/>
      <c r="R326"/>
      <c r="S326"/>
      <c r="T326"/>
      <c r="U326"/>
      <c r="V326"/>
      <c r="W326"/>
      <c r="X326"/>
    </row>
    <row r="327" spans="15:24" s="27" customFormat="1" ht="15.75" customHeight="1">
      <c r="O327"/>
      <c r="P327"/>
      <c r="Q327"/>
      <c r="R327"/>
      <c r="S327"/>
      <c r="T327"/>
      <c r="U327"/>
      <c r="V327"/>
      <c r="W327"/>
      <c r="X327"/>
    </row>
    <row r="328" spans="15:24" s="27" customFormat="1" ht="15.75" customHeight="1">
      <c r="O328"/>
      <c r="P328"/>
      <c r="Q328"/>
      <c r="R328"/>
      <c r="S328"/>
      <c r="T328"/>
      <c r="U328"/>
      <c r="V328"/>
      <c r="W328"/>
      <c r="X328"/>
    </row>
    <row r="329" spans="15:24" s="27" customFormat="1" ht="15.75" customHeight="1">
      <c r="O329"/>
      <c r="P329"/>
      <c r="Q329"/>
      <c r="R329"/>
      <c r="S329"/>
      <c r="T329"/>
      <c r="U329"/>
      <c r="V329"/>
      <c r="W329"/>
      <c r="X329"/>
    </row>
    <row r="330" spans="15:24" ht="15.75" customHeight="1"/>
    <row r="331" spans="15:24" ht="15.75" customHeight="1"/>
    <row r="332" spans="15:24" ht="15.75" customHeight="1"/>
    <row r="333" spans="15:24" ht="15.75" customHeight="1"/>
    <row r="334" spans="15:24" ht="15.75" customHeight="1"/>
    <row r="335" spans="15:24" ht="15.75" customHeight="1"/>
    <row r="336" spans="15:24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Выбор</vt:lpstr>
      <vt:lpstr>Мрия</vt:lpstr>
      <vt:lpstr>Освита</vt:lpstr>
      <vt:lpstr>Свитанок</vt:lpstr>
      <vt:lpstr>Перспектива</vt:lpstr>
      <vt:lpstr>Прогрес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Выбор!Область_печати</vt:lpstr>
      <vt:lpstr>Мрия!Область_печати</vt:lpstr>
      <vt:lpstr>Освита!Область_печати</vt:lpstr>
      <vt:lpstr>Перспектива!Область_печати</vt:lpstr>
      <vt:lpstr>Свитанок!Область_печати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2019-05-27T08:09:19Z</cp:lastPrinted>
  <dcterms:created xsi:type="dcterms:W3CDTF">2018-06-18T10:20:14Z</dcterms:created>
  <dcterms:modified xsi:type="dcterms:W3CDTF">2019-09-16T11:36:02Z</dcterms:modified>
</cp:coreProperties>
</file>